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Daten" sheetId="3" r:id="rId1"/>
    <sheet name="GuV Variante I" sheetId="1" r:id="rId2"/>
    <sheet name="GuV Variante II" sheetId="4" r:id="rId3"/>
    <sheet name="GuV Varinate III" sheetId="6" r:id="rId4"/>
    <sheet name="GuV Variante IV" sheetId="7" r:id="rId5"/>
  </sheets>
  <calcPr calcId="145621"/>
</workbook>
</file>

<file path=xl/calcChain.xml><?xml version="1.0" encoding="utf-8"?>
<calcChain xmlns="http://schemas.openxmlformats.org/spreadsheetml/2006/main">
  <c r="C10" i="3" l="1"/>
  <c r="C32" i="3"/>
  <c r="C33" i="3"/>
  <c r="A29" i="1" l="1"/>
  <c r="D29" i="1"/>
  <c r="A30" i="1"/>
  <c r="A31" i="1"/>
  <c r="A32" i="1"/>
  <c r="A28" i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E35" i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C40" i="3" l="1"/>
  <c r="A6" i="7" l="1"/>
  <c r="A7" i="7" s="1"/>
  <c r="A8" i="7" s="1"/>
  <c r="A9" i="7" s="1"/>
  <c r="A10" i="7" s="1"/>
  <c r="A11" i="7" s="1"/>
  <c r="A12" i="7" s="1"/>
  <c r="A7" i="6"/>
  <c r="A8" i="6" s="1"/>
  <c r="A9" i="6" s="1"/>
  <c r="A10" i="6" s="1"/>
  <c r="A11" i="6" s="1"/>
  <c r="A12" i="6" s="1"/>
  <c r="A6" i="6"/>
  <c r="A6" i="4"/>
  <c r="A7" i="4" s="1"/>
  <c r="A8" i="4" s="1"/>
  <c r="A9" i="4" s="1"/>
  <c r="A10" i="4" s="1"/>
  <c r="A11" i="4" s="1"/>
  <c r="A12" i="4" s="1"/>
  <c r="D29" i="4" l="1"/>
  <c r="D36" i="7" l="1"/>
  <c r="E35" i="7"/>
  <c r="F35" i="7" s="1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C38" i="7"/>
  <c r="D23" i="7"/>
  <c r="C23" i="7"/>
  <c r="E21" i="7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Q21" i="7" s="1"/>
  <c r="R21" i="7" s="1"/>
  <c r="S21" i="7" s="1"/>
  <c r="T21" i="7" s="1"/>
  <c r="U21" i="7" s="1"/>
  <c r="V21" i="7" s="1"/>
  <c r="W21" i="7" s="1"/>
  <c r="X21" i="7" s="1"/>
  <c r="Y21" i="7" s="1"/>
  <c r="Z21" i="7" s="1"/>
  <c r="AA21" i="7" s="1"/>
  <c r="A16" i="7"/>
  <c r="A17" i="7" s="1"/>
  <c r="A18" i="7" s="1"/>
  <c r="A19" i="7" s="1"/>
  <c r="A20" i="7" s="1"/>
  <c r="A21" i="7" s="1"/>
  <c r="A22" i="7" s="1"/>
  <c r="A23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42" i="7" s="1"/>
  <c r="A43" i="7" s="1"/>
  <c r="A45" i="7" s="1"/>
  <c r="A46" i="7" s="1"/>
  <c r="A48" i="7" s="1"/>
  <c r="A49" i="7" s="1"/>
  <c r="A51" i="7" s="1"/>
  <c r="A52" i="7" s="1"/>
  <c r="D3" i="7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C37" i="6"/>
  <c r="D37" i="6" s="1"/>
  <c r="E37" i="6" s="1"/>
  <c r="D36" i="6"/>
  <c r="F35" i="6"/>
  <c r="G35" i="6" s="1"/>
  <c r="H35" i="6" s="1"/>
  <c r="I35" i="6" s="1"/>
  <c r="J35" i="6" s="1"/>
  <c r="K35" i="6" s="1"/>
  <c r="L35" i="6" s="1"/>
  <c r="M35" i="6" s="1"/>
  <c r="N35" i="6" s="1"/>
  <c r="O35" i="6" s="1"/>
  <c r="P35" i="6" s="1"/>
  <c r="Q35" i="6" s="1"/>
  <c r="R35" i="6" s="1"/>
  <c r="S35" i="6" s="1"/>
  <c r="T35" i="6" s="1"/>
  <c r="U35" i="6" s="1"/>
  <c r="V35" i="6" s="1"/>
  <c r="W35" i="6" s="1"/>
  <c r="X35" i="6" s="1"/>
  <c r="Y35" i="6" s="1"/>
  <c r="Z35" i="6" s="1"/>
  <c r="AA35" i="6" s="1"/>
  <c r="E35" i="6"/>
  <c r="C27" i="6"/>
  <c r="C38" i="6" s="1"/>
  <c r="D23" i="6"/>
  <c r="C23" i="6"/>
  <c r="F21" i="6"/>
  <c r="G21" i="6" s="1"/>
  <c r="H21" i="6" s="1"/>
  <c r="I21" i="6" s="1"/>
  <c r="J21" i="6" s="1"/>
  <c r="K21" i="6" s="1"/>
  <c r="L21" i="6" s="1"/>
  <c r="M21" i="6" s="1"/>
  <c r="N21" i="6" s="1"/>
  <c r="O21" i="6" s="1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Z21" i="6" s="1"/>
  <c r="AA21" i="6" s="1"/>
  <c r="E21" i="6"/>
  <c r="E16" i="6"/>
  <c r="D16" i="6"/>
  <c r="A16" i="6"/>
  <c r="A17" i="6" s="1"/>
  <c r="A18" i="6" s="1"/>
  <c r="A19" i="6" s="1"/>
  <c r="A20" i="6" s="1"/>
  <c r="A21" i="6" s="1"/>
  <c r="A22" i="6" s="1"/>
  <c r="A23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42" i="6" s="1"/>
  <c r="A43" i="6" s="1"/>
  <c r="A45" i="6" s="1"/>
  <c r="A46" i="6" s="1"/>
  <c r="A48" i="6" s="1"/>
  <c r="A49" i="6" s="1"/>
  <c r="A51" i="6" s="1"/>
  <c r="A52" i="6" s="1"/>
  <c r="D3" i="6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C37" i="4"/>
  <c r="D37" i="4" s="1"/>
  <c r="E37" i="4" s="1"/>
  <c r="D36" i="4"/>
  <c r="E35" i="4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X35" i="4" s="1"/>
  <c r="Y35" i="4" s="1"/>
  <c r="Z35" i="4" s="1"/>
  <c r="AA35" i="4" s="1"/>
  <c r="C27" i="4"/>
  <c r="C38" i="4" s="1"/>
  <c r="C23" i="4"/>
  <c r="E21" i="4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D16" i="4"/>
  <c r="A16" i="4"/>
  <c r="A17" i="4" s="1"/>
  <c r="A18" i="4" s="1"/>
  <c r="A19" i="4" s="1"/>
  <c r="A20" i="4" s="1"/>
  <c r="A21" i="4" s="1"/>
  <c r="A22" i="4" s="1"/>
  <c r="A23" i="4" s="1"/>
  <c r="A27" i="4" s="1"/>
  <c r="A28" i="4" s="1"/>
  <c r="E3" i="4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D3" i="4"/>
  <c r="L27" i="3"/>
  <c r="A11" i="1"/>
  <c r="A12" i="1"/>
  <c r="L23" i="3"/>
  <c r="A8" i="1"/>
  <c r="A9" i="1"/>
  <c r="A10" i="1" s="1"/>
  <c r="D38" i="4" l="1"/>
  <c r="A30" i="4"/>
  <c r="A31" i="4" s="1"/>
  <c r="A32" i="4" s="1"/>
  <c r="A33" i="4" s="1"/>
  <c r="A34" i="4" s="1"/>
  <c r="A35" i="4" s="1"/>
  <c r="A36" i="4" s="1"/>
  <c r="A37" i="4" s="1"/>
  <c r="A38" i="4" s="1"/>
  <c r="A42" i="4" s="1"/>
  <c r="A43" i="4" s="1"/>
  <c r="A45" i="4" s="1"/>
  <c r="A46" i="4" s="1"/>
  <c r="A48" i="4" s="1"/>
  <c r="A49" i="4" s="1"/>
  <c r="A51" i="4" s="1"/>
  <c r="A52" i="4" s="1"/>
  <c r="A29" i="4"/>
  <c r="C42" i="4"/>
  <c r="C43" i="4" s="1"/>
  <c r="C42" i="7"/>
  <c r="C43" i="7" s="1"/>
  <c r="D38" i="7"/>
  <c r="D42" i="7" s="1"/>
  <c r="C42" i="6"/>
  <c r="F16" i="6"/>
  <c r="D38" i="6"/>
  <c r="D42" i="6" s="1"/>
  <c r="D23" i="4"/>
  <c r="D42" i="4" s="1"/>
  <c r="E16" i="4"/>
  <c r="C46" i="7" l="1"/>
  <c r="D43" i="7"/>
  <c r="D45" i="7" s="1"/>
  <c r="C45" i="7"/>
  <c r="G16" i="6"/>
  <c r="C43" i="6"/>
  <c r="C46" i="4"/>
  <c r="C45" i="4"/>
  <c r="D43" i="4"/>
  <c r="F16" i="4"/>
  <c r="J35" i="3"/>
  <c r="C48" i="7" l="1"/>
  <c r="C49" i="7" s="1"/>
  <c r="C51" i="7"/>
  <c r="C52" i="7" s="1"/>
  <c r="D46" i="7"/>
  <c r="D48" i="7" s="1"/>
  <c r="D51" i="7" s="1"/>
  <c r="H16" i="6"/>
  <c r="D43" i="6"/>
  <c r="C46" i="6"/>
  <c r="C45" i="6"/>
  <c r="C48" i="6" s="1"/>
  <c r="D46" i="4"/>
  <c r="D45" i="4"/>
  <c r="C48" i="4"/>
  <c r="G16" i="4"/>
  <c r="D48" i="4" l="1"/>
  <c r="D51" i="4" s="1"/>
  <c r="D52" i="7"/>
  <c r="D49" i="7"/>
  <c r="C51" i="6"/>
  <c r="C52" i="6" s="1"/>
  <c r="C49" i="6"/>
  <c r="I16" i="6"/>
  <c r="D46" i="6"/>
  <c r="D45" i="6"/>
  <c r="D48" i="6" s="1"/>
  <c r="D51" i="6" s="1"/>
  <c r="C49" i="4"/>
  <c r="C51" i="4"/>
  <c r="C52" i="4" s="1"/>
  <c r="H16" i="4"/>
  <c r="J41" i="3"/>
  <c r="D49" i="4" l="1"/>
  <c r="D52" i="4"/>
  <c r="D49" i="6"/>
  <c r="D52" i="6"/>
  <c r="J16" i="6"/>
  <c r="I16" i="4"/>
  <c r="C38" i="3"/>
  <c r="J16" i="4" l="1"/>
  <c r="J37" i="3"/>
  <c r="L25" i="3" l="1"/>
  <c r="C31" i="3" l="1"/>
  <c r="J36" i="3" l="1"/>
  <c r="C42" i="3" l="1"/>
  <c r="C41" i="3"/>
  <c r="J40" i="3" l="1"/>
  <c r="C4" i="3"/>
  <c r="C5" i="3" l="1"/>
  <c r="J33" i="3"/>
  <c r="D36" i="1" l="1"/>
  <c r="C27" i="1" l="1"/>
  <c r="D16" i="1"/>
  <c r="E16" i="1" s="1"/>
  <c r="F16" i="1" s="1"/>
  <c r="G16" i="1" s="1"/>
  <c r="H16" i="1" s="1"/>
  <c r="I16" i="1" s="1"/>
  <c r="J16" i="1" s="1"/>
  <c r="C37" i="1"/>
  <c r="D37" i="1" s="1"/>
  <c r="E37" i="1" s="1"/>
  <c r="A6" i="1" l="1"/>
  <c r="A7" i="1" s="1"/>
  <c r="A16" i="1" s="1"/>
  <c r="J13" i="3"/>
  <c r="J14" i="3"/>
  <c r="J12" i="3"/>
  <c r="H15" i="3"/>
  <c r="C8" i="3"/>
  <c r="C25" i="3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C23" i="1"/>
  <c r="A17" i="1" l="1"/>
  <c r="A18" i="1" s="1"/>
  <c r="A19" i="1" s="1"/>
  <c r="A20" i="1" s="1"/>
  <c r="A21" i="1" s="1"/>
  <c r="A22" i="1" s="1"/>
  <c r="A23" i="1" s="1"/>
  <c r="J15" i="3"/>
  <c r="E21" i="1"/>
  <c r="F21" i="1" s="1"/>
  <c r="G21" i="1" s="1"/>
  <c r="H21" i="1" s="1"/>
  <c r="C26" i="3"/>
  <c r="D23" i="1"/>
  <c r="D38" i="1"/>
  <c r="C38" i="1"/>
  <c r="C42" i="1" s="1"/>
  <c r="N5" i="7" l="1"/>
  <c r="N5" i="4"/>
  <c r="N5" i="6"/>
  <c r="P9" i="3"/>
  <c r="P10" i="3" s="1"/>
  <c r="A27" i="1"/>
  <c r="N5" i="1"/>
  <c r="L20" i="3"/>
  <c r="L22" i="3" s="1"/>
  <c r="L28" i="3" s="1"/>
  <c r="I21" i="1"/>
  <c r="D42" i="1"/>
  <c r="C43" i="1"/>
  <c r="N12" i="6" l="1"/>
  <c r="M5" i="6"/>
  <c r="E5" i="6"/>
  <c r="J5" i="6"/>
  <c r="I5" i="6"/>
  <c r="F5" i="6"/>
  <c r="G5" i="6"/>
  <c r="L5" i="6"/>
  <c r="K5" i="6"/>
  <c r="N6" i="6"/>
  <c r="O5" i="6"/>
  <c r="H5" i="6"/>
  <c r="N12" i="4"/>
  <c r="L5" i="4"/>
  <c r="F5" i="4"/>
  <c r="J5" i="4"/>
  <c r="E5" i="4"/>
  <c r="I5" i="4"/>
  <c r="M5" i="4"/>
  <c r="H5" i="4"/>
  <c r="G5" i="4"/>
  <c r="K5" i="4"/>
  <c r="O5" i="4"/>
  <c r="N6" i="4"/>
  <c r="O5" i="7"/>
  <c r="N6" i="7"/>
  <c r="G5" i="7"/>
  <c r="L5" i="7"/>
  <c r="E5" i="7"/>
  <c r="N12" i="7"/>
  <c r="K5" i="7"/>
  <c r="I5" i="7"/>
  <c r="F5" i="7"/>
  <c r="H5" i="7"/>
  <c r="M5" i="7"/>
  <c r="J5" i="7"/>
  <c r="D43" i="1"/>
  <c r="A33" i="1"/>
  <c r="A34" i="1" s="1"/>
  <c r="L26" i="3"/>
  <c r="H3" i="3"/>
  <c r="H5" i="3" s="1"/>
  <c r="G5" i="1"/>
  <c r="K5" i="1"/>
  <c r="H5" i="1"/>
  <c r="M5" i="1"/>
  <c r="I5" i="1"/>
  <c r="E5" i="1"/>
  <c r="J5" i="1"/>
  <c r="F5" i="1"/>
  <c r="L5" i="1"/>
  <c r="L24" i="3"/>
  <c r="N6" i="1"/>
  <c r="J21" i="1"/>
  <c r="C45" i="1"/>
  <c r="C46" i="1"/>
  <c r="A36" i="1" l="1"/>
  <c r="A37" i="1" s="1"/>
  <c r="A38" i="1" s="1"/>
  <c r="A42" i="1" s="1"/>
  <c r="A43" i="1" s="1"/>
  <c r="A45" i="1" s="1"/>
  <c r="A46" i="1" s="1"/>
  <c r="A35" i="1"/>
  <c r="F6" i="7"/>
  <c r="F12" i="7"/>
  <c r="E12" i="7"/>
  <c r="E6" i="7"/>
  <c r="O12" i="7"/>
  <c r="O6" i="7"/>
  <c r="P5" i="7"/>
  <c r="E12" i="4"/>
  <c r="E6" i="4"/>
  <c r="K6" i="6"/>
  <c r="K12" i="6"/>
  <c r="J12" i="7"/>
  <c r="J6" i="7"/>
  <c r="I12" i="7"/>
  <c r="I6" i="7"/>
  <c r="L6" i="7"/>
  <c r="L12" i="7"/>
  <c r="N7" i="4"/>
  <c r="N8" i="4" s="1"/>
  <c r="N11" i="4"/>
  <c r="N17" i="4" s="1"/>
  <c r="N9" i="4"/>
  <c r="N10" i="4" s="1"/>
  <c r="N34" i="4"/>
  <c r="N33" i="4"/>
  <c r="N19" i="4"/>
  <c r="N20" i="4"/>
  <c r="N18" i="4"/>
  <c r="H12" i="4"/>
  <c r="H6" i="4"/>
  <c r="J12" i="4"/>
  <c r="J6" i="4"/>
  <c r="H12" i="6"/>
  <c r="H6" i="6"/>
  <c r="L6" i="6"/>
  <c r="L12" i="6"/>
  <c r="J12" i="6"/>
  <c r="J6" i="6"/>
  <c r="M12" i="7"/>
  <c r="M6" i="7"/>
  <c r="K12" i="7"/>
  <c r="K6" i="7"/>
  <c r="G12" i="7"/>
  <c r="G6" i="7"/>
  <c r="P5" i="4"/>
  <c r="O12" i="4"/>
  <c r="O6" i="4"/>
  <c r="M12" i="4"/>
  <c r="M6" i="4"/>
  <c r="F12" i="4"/>
  <c r="F6" i="4"/>
  <c r="O12" i="6"/>
  <c r="P5" i="6"/>
  <c r="O6" i="6"/>
  <c r="G12" i="6"/>
  <c r="G6" i="6"/>
  <c r="E12" i="6"/>
  <c r="E6" i="6"/>
  <c r="H12" i="7"/>
  <c r="H6" i="7"/>
  <c r="N11" i="7"/>
  <c r="N17" i="7" s="1"/>
  <c r="N9" i="7"/>
  <c r="N10" i="7" s="1"/>
  <c r="N7" i="7"/>
  <c r="N8" i="7" s="1"/>
  <c r="N18" i="7"/>
  <c r="N34" i="7"/>
  <c r="N20" i="7"/>
  <c r="N33" i="7"/>
  <c r="N19" i="7"/>
  <c r="K12" i="4"/>
  <c r="K6" i="4"/>
  <c r="I12" i="4"/>
  <c r="I6" i="4"/>
  <c r="L6" i="4"/>
  <c r="L12" i="4"/>
  <c r="N9" i="6"/>
  <c r="N10" i="6" s="1"/>
  <c r="N7" i="6"/>
  <c r="N8" i="6" s="1"/>
  <c r="N11" i="6"/>
  <c r="N17" i="6" s="1"/>
  <c r="N33" i="6"/>
  <c r="N18" i="6"/>
  <c r="N20" i="6"/>
  <c r="N34" i="6"/>
  <c r="N19" i="6"/>
  <c r="F12" i="6"/>
  <c r="F6" i="6"/>
  <c r="M12" i="6"/>
  <c r="M6" i="6"/>
  <c r="G12" i="4"/>
  <c r="G6" i="4"/>
  <c r="I12" i="6"/>
  <c r="I6" i="6"/>
  <c r="N36" i="7"/>
  <c r="N36" i="4"/>
  <c r="N9" i="1"/>
  <c r="N10" i="1" s="1"/>
  <c r="N36" i="6"/>
  <c r="N11" i="1"/>
  <c r="N17" i="1" s="1"/>
  <c r="N19" i="1"/>
  <c r="N20" i="1"/>
  <c r="N18" i="1"/>
  <c r="L12" i="1"/>
  <c r="M12" i="1"/>
  <c r="N34" i="1"/>
  <c r="N36" i="1"/>
  <c r="M6" i="1"/>
  <c r="L6" i="1"/>
  <c r="N33" i="1"/>
  <c r="I6" i="1"/>
  <c r="I12" i="1"/>
  <c r="G6" i="1"/>
  <c r="G12" i="1"/>
  <c r="E6" i="1"/>
  <c r="E29" i="1" s="1"/>
  <c r="E12" i="1"/>
  <c r="K6" i="1"/>
  <c r="K12" i="1"/>
  <c r="J12" i="1"/>
  <c r="J6" i="1"/>
  <c r="H6" i="1"/>
  <c r="H12" i="1"/>
  <c r="F6" i="1"/>
  <c r="F12" i="1"/>
  <c r="N7" i="1"/>
  <c r="N8" i="1" s="1"/>
  <c r="N12" i="1"/>
  <c r="O5" i="1"/>
  <c r="C48" i="1"/>
  <c r="C51" i="1" s="1"/>
  <c r="C52" i="1" s="1"/>
  <c r="K21" i="1"/>
  <c r="D45" i="1"/>
  <c r="D46" i="1"/>
  <c r="F29" i="1" l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O10" i="1"/>
  <c r="N32" i="1"/>
  <c r="N31" i="1"/>
  <c r="O8" i="1"/>
  <c r="N30" i="1"/>
  <c r="N23" i="7"/>
  <c r="O10" i="6"/>
  <c r="N32" i="6"/>
  <c r="N31" i="6"/>
  <c r="O8" i="7"/>
  <c r="N30" i="7"/>
  <c r="F7" i="4"/>
  <c r="F8" i="4" s="1"/>
  <c r="F30" i="4" s="1"/>
  <c r="F11" i="4"/>
  <c r="F17" i="4" s="1"/>
  <c r="F9" i="4"/>
  <c r="F10" i="4" s="1"/>
  <c r="F20" i="4"/>
  <c r="F19" i="4"/>
  <c r="F34" i="4"/>
  <c r="F18" i="4"/>
  <c r="F33" i="4"/>
  <c r="O9" i="4"/>
  <c r="O7" i="4"/>
  <c r="O11" i="4"/>
  <c r="O17" i="4" s="1"/>
  <c r="O20" i="4"/>
  <c r="O19" i="4"/>
  <c r="O34" i="4"/>
  <c r="O18" i="4"/>
  <c r="O33" i="4"/>
  <c r="L9" i="6"/>
  <c r="L10" i="6" s="1"/>
  <c r="L20" i="6"/>
  <c r="L19" i="6"/>
  <c r="L11" i="6"/>
  <c r="L17" i="6" s="1"/>
  <c r="L33" i="6"/>
  <c r="L18" i="6"/>
  <c r="L7" i="6"/>
  <c r="L8" i="6" s="1"/>
  <c r="L30" i="6" s="1"/>
  <c r="L34" i="6"/>
  <c r="O10" i="4"/>
  <c r="N32" i="4"/>
  <c r="N31" i="4"/>
  <c r="L7" i="7"/>
  <c r="L8" i="7" s="1"/>
  <c r="L30" i="7" s="1"/>
  <c r="L11" i="7"/>
  <c r="L17" i="7" s="1"/>
  <c r="L9" i="7"/>
  <c r="L10" i="7" s="1"/>
  <c r="L34" i="7"/>
  <c r="L20" i="7"/>
  <c r="L19" i="7"/>
  <c r="L33" i="7"/>
  <c r="L18" i="7"/>
  <c r="E11" i="7"/>
  <c r="E17" i="7" s="1"/>
  <c r="E20" i="7"/>
  <c r="E33" i="7"/>
  <c r="E9" i="7"/>
  <c r="E10" i="7" s="1"/>
  <c r="E19" i="7"/>
  <c r="E7" i="7"/>
  <c r="E8" i="7" s="1"/>
  <c r="E30" i="7" s="1"/>
  <c r="E34" i="7"/>
  <c r="E18" i="7"/>
  <c r="I11" i="6"/>
  <c r="I17" i="6" s="1"/>
  <c r="I9" i="6"/>
  <c r="I10" i="6" s="1"/>
  <c r="I7" i="6"/>
  <c r="I8" i="6" s="1"/>
  <c r="I30" i="6" s="1"/>
  <c r="I20" i="6"/>
  <c r="I19" i="6"/>
  <c r="I34" i="6"/>
  <c r="I18" i="6"/>
  <c r="I33" i="6"/>
  <c r="M7" i="6"/>
  <c r="M8" i="6" s="1"/>
  <c r="M30" i="6" s="1"/>
  <c r="M11" i="6"/>
  <c r="M17" i="6" s="1"/>
  <c r="M9" i="6"/>
  <c r="M10" i="6" s="1"/>
  <c r="M18" i="6"/>
  <c r="M34" i="6"/>
  <c r="M20" i="6"/>
  <c r="M33" i="6"/>
  <c r="M19" i="6"/>
  <c r="K7" i="4"/>
  <c r="K8" i="4" s="1"/>
  <c r="K30" i="4" s="1"/>
  <c r="K11" i="4"/>
  <c r="K17" i="4" s="1"/>
  <c r="K9" i="4"/>
  <c r="K10" i="4" s="1"/>
  <c r="K34" i="4"/>
  <c r="K20" i="4"/>
  <c r="K33" i="4"/>
  <c r="K19" i="4"/>
  <c r="K18" i="4"/>
  <c r="O10" i="7"/>
  <c r="N32" i="7"/>
  <c r="N31" i="7"/>
  <c r="E7" i="6"/>
  <c r="E8" i="6" s="1"/>
  <c r="E30" i="6" s="1"/>
  <c r="E11" i="6"/>
  <c r="E17" i="6" s="1"/>
  <c r="E9" i="6"/>
  <c r="E10" i="6" s="1"/>
  <c r="E19" i="6"/>
  <c r="E18" i="6"/>
  <c r="E33" i="6"/>
  <c r="E20" i="6"/>
  <c r="E34" i="6"/>
  <c r="O9" i="6"/>
  <c r="O7" i="6"/>
  <c r="O20" i="6"/>
  <c r="O11" i="6"/>
  <c r="O17" i="6" s="1"/>
  <c r="O33" i="6"/>
  <c r="O18" i="6"/>
  <c r="O19" i="6"/>
  <c r="O34" i="6"/>
  <c r="K9" i="7"/>
  <c r="K10" i="7" s="1"/>
  <c r="K7" i="7"/>
  <c r="K8" i="7" s="1"/>
  <c r="K30" i="7" s="1"/>
  <c r="K11" i="7"/>
  <c r="K17" i="7" s="1"/>
  <c r="K19" i="7"/>
  <c r="K18" i="7"/>
  <c r="K34" i="7"/>
  <c r="K33" i="7"/>
  <c r="K20" i="7"/>
  <c r="J11" i="6"/>
  <c r="J17" i="6" s="1"/>
  <c r="J9" i="6"/>
  <c r="J10" i="6" s="1"/>
  <c r="J7" i="6"/>
  <c r="J8" i="6" s="1"/>
  <c r="J30" i="6" s="1"/>
  <c r="J34" i="6"/>
  <c r="J20" i="6"/>
  <c r="J18" i="6"/>
  <c r="J33" i="6"/>
  <c r="J19" i="6"/>
  <c r="H11" i="6"/>
  <c r="H17" i="6" s="1"/>
  <c r="H9" i="6"/>
  <c r="H10" i="6" s="1"/>
  <c r="H7" i="6"/>
  <c r="H8" i="6" s="1"/>
  <c r="H30" i="6" s="1"/>
  <c r="H19" i="6"/>
  <c r="H34" i="6"/>
  <c r="H20" i="6"/>
  <c r="H33" i="6"/>
  <c r="H18" i="6"/>
  <c r="H7" i="4"/>
  <c r="H8" i="4" s="1"/>
  <c r="H30" i="4" s="1"/>
  <c r="H11" i="4"/>
  <c r="H17" i="4" s="1"/>
  <c r="H9" i="4"/>
  <c r="H10" i="4" s="1"/>
  <c r="H18" i="4"/>
  <c r="H33" i="4"/>
  <c r="H19" i="4"/>
  <c r="H20" i="4"/>
  <c r="H34" i="4"/>
  <c r="N23" i="4"/>
  <c r="I19" i="7"/>
  <c r="I11" i="7"/>
  <c r="I17" i="7" s="1"/>
  <c r="I18" i="7"/>
  <c r="I9" i="7"/>
  <c r="I10" i="7" s="1"/>
  <c r="I34" i="7"/>
  <c r="I33" i="7"/>
  <c r="I7" i="7"/>
  <c r="I8" i="7" s="1"/>
  <c r="I30" i="7" s="1"/>
  <c r="I20" i="7"/>
  <c r="P12" i="7"/>
  <c r="P6" i="7"/>
  <c r="Q5" i="7"/>
  <c r="N23" i="6"/>
  <c r="L9" i="4"/>
  <c r="L10" i="4" s="1"/>
  <c r="L7" i="4"/>
  <c r="L8" i="4" s="1"/>
  <c r="L30" i="4" s="1"/>
  <c r="L11" i="4"/>
  <c r="L17" i="4" s="1"/>
  <c r="L18" i="4"/>
  <c r="L34" i="4"/>
  <c r="L19" i="4"/>
  <c r="L20" i="4"/>
  <c r="L33" i="4"/>
  <c r="P6" i="6"/>
  <c r="P12" i="6"/>
  <c r="Q5" i="6"/>
  <c r="M11" i="4"/>
  <c r="M17" i="4" s="1"/>
  <c r="M9" i="4"/>
  <c r="M10" i="4" s="1"/>
  <c r="M7" i="4"/>
  <c r="M8" i="4" s="1"/>
  <c r="M30" i="4" s="1"/>
  <c r="M33" i="4"/>
  <c r="M34" i="4"/>
  <c r="M19" i="4"/>
  <c r="M18" i="4"/>
  <c r="M20" i="4"/>
  <c r="P12" i="4"/>
  <c r="P6" i="4"/>
  <c r="Q5" i="4"/>
  <c r="O8" i="4"/>
  <c r="N30" i="4"/>
  <c r="K18" i="6"/>
  <c r="K11" i="6"/>
  <c r="K17" i="6" s="1"/>
  <c r="K34" i="6"/>
  <c r="K20" i="6"/>
  <c r="K9" i="6"/>
  <c r="K10" i="6" s="1"/>
  <c r="K33" i="6"/>
  <c r="K19" i="6"/>
  <c r="K7" i="6"/>
  <c r="K8" i="6" s="1"/>
  <c r="K30" i="6" s="1"/>
  <c r="O11" i="7"/>
  <c r="O17" i="7" s="1"/>
  <c r="O9" i="7"/>
  <c r="O7" i="7"/>
  <c r="O33" i="7"/>
  <c r="O20" i="7"/>
  <c r="O19" i="7"/>
  <c r="O34" i="7"/>
  <c r="O18" i="7"/>
  <c r="G11" i="4"/>
  <c r="G17" i="4" s="1"/>
  <c r="G9" i="4"/>
  <c r="G10" i="4" s="1"/>
  <c r="G7" i="4"/>
  <c r="G8" i="4" s="1"/>
  <c r="G30" i="4" s="1"/>
  <c r="G20" i="4"/>
  <c r="G19" i="4"/>
  <c r="G18" i="4"/>
  <c r="G33" i="4"/>
  <c r="G34" i="4"/>
  <c r="F11" i="6"/>
  <c r="F17" i="6" s="1"/>
  <c r="F9" i="6"/>
  <c r="F10" i="6" s="1"/>
  <c r="F7" i="6"/>
  <c r="F8" i="6" s="1"/>
  <c r="F30" i="6" s="1"/>
  <c r="F18" i="6"/>
  <c r="F20" i="6"/>
  <c r="F33" i="6"/>
  <c r="F34" i="6"/>
  <c r="F19" i="6"/>
  <c r="O8" i="6"/>
  <c r="N30" i="6"/>
  <c r="I11" i="4"/>
  <c r="I17" i="4" s="1"/>
  <c r="I9" i="4"/>
  <c r="I10" i="4" s="1"/>
  <c r="I7" i="4"/>
  <c r="I8" i="4" s="1"/>
  <c r="I30" i="4" s="1"/>
  <c r="I34" i="4"/>
  <c r="I33" i="4"/>
  <c r="I20" i="4"/>
  <c r="I19" i="4"/>
  <c r="I18" i="4"/>
  <c r="H11" i="7"/>
  <c r="H17" i="7" s="1"/>
  <c r="H7" i="7"/>
  <c r="H8" i="7" s="1"/>
  <c r="H30" i="7" s="1"/>
  <c r="H9" i="7"/>
  <c r="H10" i="7" s="1"/>
  <c r="H20" i="7"/>
  <c r="H33" i="7"/>
  <c r="H34" i="7"/>
  <c r="H19" i="7"/>
  <c r="H18" i="7"/>
  <c r="G9" i="6"/>
  <c r="G10" i="6" s="1"/>
  <c r="G7" i="6"/>
  <c r="G8" i="6" s="1"/>
  <c r="G30" i="6" s="1"/>
  <c r="G11" i="6"/>
  <c r="G17" i="6" s="1"/>
  <c r="G18" i="6"/>
  <c r="G20" i="6"/>
  <c r="G34" i="6"/>
  <c r="G19" i="6"/>
  <c r="G33" i="6"/>
  <c r="G9" i="7"/>
  <c r="G10" i="7" s="1"/>
  <c r="G7" i="7"/>
  <c r="G8" i="7" s="1"/>
  <c r="G30" i="7" s="1"/>
  <c r="G11" i="7"/>
  <c r="G17" i="7" s="1"/>
  <c r="G33" i="7"/>
  <c r="G18" i="7"/>
  <c r="G20" i="7"/>
  <c r="G34" i="7"/>
  <c r="G19" i="7"/>
  <c r="M18" i="7"/>
  <c r="M34" i="7"/>
  <c r="M11" i="7"/>
  <c r="M17" i="7" s="1"/>
  <c r="M20" i="7"/>
  <c r="M9" i="7"/>
  <c r="M10" i="7" s="1"/>
  <c r="M19" i="7"/>
  <c r="M33" i="7"/>
  <c r="M7" i="7"/>
  <c r="M8" i="7" s="1"/>
  <c r="M30" i="7" s="1"/>
  <c r="J9" i="4"/>
  <c r="J10" i="4" s="1"/>
  <c r="J7" i="4"/>
  <c r="J8" i="4" s="1"/>
  <c r="J30" i="4" s="1"/>
  <c r="J11" i="4"/>
  <c r="J17" i="4" s="1"/>
  <c r="J19" i="4"/>
  <c r="J34" i="4"/>
  <c r="J33" i="4"/>
  <c r="J18" i="4"/>
  <c r="J20" i="4"/>
  <c r="J11" i="7"/>
  <c r="J17" i="7" s="1"/>
  <c r="J9" i="7"/>
  <c r="J10" i="7" s="1"/>
  <c r="J7" i="7"/>
  <c r="J8" i="7" s="1"/>
  <c r="J30" i="7" s="1"/>
  <c r="J18" i="7"/>
  <c r="J34" i="7"/>
  <c r="J20" i="7"/>
  <c r="J33" i="7"/>
  <c r="J19" i="7"/>
  <c r="E11" i="4"/>
  <c r="E17" i="4" s="1"/>
  <c r="E29" i="4"/>
  <c r="F29" i="4" s="1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E9" i="4"/>
  <c r="E10" i="4" s="1"/>
  <c r="E7" i="4"/>
  <c r="E8" i="4" s="1"/>
  <c r="E30" i="4" s="1"/>
  <c r="E19" i="4"/>
  <c r="E33" i="4"/>
  <c r="E20" i="4"/>
  <c r="E34" i="4"/>
  <c r="E18" i="4"/>
  <c r="F11" i="7"/>
  <c r="F17" i="7" s="1"/>
  <c r="F9" i="7"/>
  <c r="F10" i="7" s="1"/>
  <c r="F7" i="7"/>
  <c r="F8" i="7" s="1"/>
  <c r="F30" i="7" s="1"/>
  <c r="F19" i="7"/>
  <c r="F18" i="7"/>
  <c r="F33" i="7"/>
  <c r="F20" i="7"/>
  <c r="F34" i="7"/>
  <c r="J36" i="7"/>
  <c r="J36" i="4"/>
  <c r="J9" i="1"/>
  <c r="J10" i="1" s="1"/>
  <c r="J11" i="1"/>
  <c r="J17" i="1" s="1"/>
  <c r="J36" i="6"/>
  <c r="M36" i="7"/>
  <c r="M36" i="4"/>
  <c r="M9" i="1"/>
  <c r="M10" i="1" s="1"/>
  <c r="M36" i="6"/>
  <c r="M11" i="1"/>
  <c r="M17" i="1" s="1"/>
  <c r="F36" i="7"/>
  <c r="F36" i="4"/>
  <c r="F9" i="1"/>
  <c r="F10" i="1" s="1"/>
  <c r="F36" i="6"/>
  <c r="F11" i="1"/>
  <c r="F17" i="1" s="1"/>
  <c r="E36" i="7"/>
  <c r="E36" i="4"/>
  <c r="E36" i="6"/>
  <c r="E11" i="1"/>
  <c r="E17" i="1" s="1"/>
  <c r="I36" i="6"/>
  <c r="I36" i="7"/>
  <c r="I36" i="4"/>
  <c r="I9" i="1"/>
  <c r="I10" i="1" s="1"/>
  <c r="I11" i="1"/>
  <c r="I17" i="1" s="1"/>
  <c r="H36" i="4"/>
  <c r="H9" i="1"/>
  <c r="H10" i="1" s="1"/>
  <c r="H36" i="6"/>
  <c r="H36" i="7"/>
  <c r="H11" i="1"/>
  <c r="H17" i="1" s="1"/>
  <c r="K36" i="6"/>
  <c r="K9" i="1"/>
  <c r="K10" i="1" s="1"/>
  <c r="K36" i="7"/>
  <c r="K36" i="4"/>
  <c r="K11" i="1"/>
  <c r="K17" i="1" s="1"/>
  <c r="G36" i="6"/>
  <c r="G9" i="1"/>
  <c r="G10" i="1" s="1"/>
  <c r="G36" i="7"/>
  <c r="G36" i="4"/>
  <c r="G11" i="1"/>
  <c r="G17" i="1" s="1"/>
  <c r="L36" i="7"/>
  <c r="L9" i="1"/>
  <c r="L10" i="1" s="1"/>
  <c r="L36" i="6"/>
  <c r="L36" i="4"/>
  <c r="L11" i="1"/>
  <c r="L17" i="1" s="1"/>
  <c r="E36" i="1"/>
  <c r="E19" i="1"/>
  <c r="I19" i="1"/>
  <c r="L19" i="1"/>
  <c r="H19" i="1"/>
  <c r="K19" i="1"/>
  <c r="G19" i="1"/>
  <c r="M19" i="1"/>
  <c r="J19" i="1"/>
  <c r="F19" i="1"/>
  <c r="I18" i="1"/>
  <c r="I20" i="1"/>
  <c r="H18" i="1"/>
  <c r="H20" i="1"/>
  <c r="K18" i="1"/>
  <c r="K20" i="1"/>
  <c r="E18" i="1"/>
  <c r="E20" i="1"/>
  <c r="J20" i="1"/>
  <c r="J18" i="1"/>
  <c r="L18" i="1"/>
  <c r="L20" i="1"/>
  <c r="F20" i="1"/>
  <c r="F18" i="1"/>
  <c r="G18" i="1"/>
  <c r="G20" i="1"/>
  <c r="M18" i="1"/>
  <c r="M20" i="1"/>
  <c r="H36" i="1"/>
  <c r="K36" i="1"/>
  <c r="J36" i="1"/>
  <c r="L7" i="1"/>
  <c r="L8" i="1" s="1"/>
  <c r="L30" i="1" s="1"/>
  <c r="L36" i="1"/>
  <c r="F36" i="1"/>
  <c r="G36" i="1"/>
  <c r="I36" i="1"/>
  <c r="M33" i="1"/>
  <c r="M36" i="1"/>
  <c r="A48" i="1"/>
  <c r="A49" i="1" s="1"/>
  <c r="M34" i="1"/>
  <c r="L33" i="1"/>
  <c r="M7" i="1"/>
  <c r="M8" i="1" s="1"/>
  <c r="M30" i="1" s="1"/>
  <c r="L34" i="1"/>
  <c r="O12" i="1"/>
  <c r="H7" i="1"/>
  <c r="H34" i="1"/>
  <c r="H33" i="1"/>
  <c r="K34" i="1"/>
  <c r="K33" i="1"/>
  <c r="K7" i="1"/>
  <c r="K8" i="1" s="1"/>
  <c r="K30" i="1" s="1"/>
  <c r="E34" i="1"/>
  <c r="E9" i="1"/>
  <c r="E10" i="1" s="1"/>
  <c r="E7" i="1"/>
  <c r="E8" i="1" s="1"/>
  <c r="E30" i="1" s="1"/>
  <c r="E33" i="1"/>
  <c r="F34" i="1"/>
  <c r="F33" i="1"/>
  <c r="F7" i="1"/>
  <c r="F8" i="1" s="1"/>
  <c r="F30" i="1" s="1"/>
  <c r="J34" i="1"/>
  <c r="J7" i="1"/>
  <c r="J33" i="1"/>
  <c r="G34" i="1"/>
  <c r="G33" i="1"/>
  <c r="G7" i="1"/>
  <c r="G8" i="1" s="1"/>
  <c r="G30" i="1" s="1"/>
  <c r="I34" i="1"/>
  <c r="I7" i="1"/>
  <c r="I8" i="1" s="1"/>
  <c r="I30" i="1" s="1"/>
  <c r="I33" i="1"/>
  <c r="P5" i="1"/>
  <c r="O6" i="1"/>
  <c r="C49" i="1"/>
  <c r="L21" i="1"/>
  <c r="D48" i="1"/>
  <c r="D51" i="1" s="1"/>
  <c r="D52" i="1" s="1"/>
  <c r="K32" i="1" l="1"/>
  <c r="K31" i="1"/>
  <c r="M32" i="1"/>
  <c r="M31" i="1"/>
  <c r="P10" i="1"/>
  <c r="O32" i="1"/>
  <c r="O31" i="1"/>
  <c r="H32" i="1"/>
  <c r="H31" i="1"/>
  <c r="I32" i="1"/>
  <c r="I31" i="1"/>
  <c r="J32" i="1"/>
  <c r="J31" i="1"/>
  <c r="P8" i="1"/>
  <c r="O30" i="1"/>
  <c r="L32" i="1"/>
  <c r="L31" i="1"/>
  <c r="E32" i="1"/>
  <c r="E31" i="1"/>
  <c r="G32" i="1"/>
  <c r="G31" i="1"/>
  <c r="F32" i="1"/>
  <c r="F31" i="1"/>
  <c r="N38" i="6"/>
  <c r="N42" i="6" s="1"/>
  <c r="J23" i="7"/>
  <c r="H23" i="7"/>
  <c r="I23" i="4"/>
  <c r="M23" i="4"/>
  <c r="H23" i="6"/>
  <c r="L23" i="6"/>
  <c r="N38" i="7"/>
  <c r="N42" i="7" s="1"/>
  <c r="F32" i="7"/>
  <c r="F31" i="7"/>
  <c r="E32" i="4"/>
  <c r="E31" i="4"/>
  <c r="J23" i="4"/>
  <c r="M23" i="7"/>
  <c r="G23" i="7"/>
  <c r="G23" i="6"/>
  <c r="H32" i="7"/>
  <c r="H31" i="7"/>
  <c r="P8" i="6"/>
  <c r="O30" i="6"/>
  <c r="F23" i="6"/>
  <c r="G23" i="4"/>
  <c r="K23" i="6"/>
  <c r="Q12" i="4"/>
  <c r="Q6" i="4"/>
  <c r="R5" i="4"/>
  <c r="P7" i="7"/>
  <c r="P11" i="7"/>
  <c r="P17" i="7" s="1"/>
  <c r="P9" i="7"/>
  <c r="P33" i="7"/>
  <c r="P34" i="7"/>
  <c r="P19" i="7"/>
  <c r="P18" i="7"/>
  <c r="P20" i="7"/>
  <c r="I23" i="7"/>
  <c r="H32" i="4"/>
  <c r="H31" i="4"/>
  <c r="K23" i="7"/>
  <c r="E32" i="6"/>
  <c r="E31" i="6"/>
  <c r="K23" i="4"/>
  <c r="M23" i="6"/>
  <c r="I32" i="6"/>
  <c r="I31" i="6"/>
  <c r="L32" i="7"/>
  <c r="L31" i="7"/>
  <c r="F23" i="4"/>
  <c r="F23" i="7"/>
  <c r="J32" i="7"/>
  <c r="J31" i="7"/>
  <c r="I32" i="4"/>
  <c r="I31" i="4"/>
  <c r="N38" i="4"/>
  <c r="N42" i="4" s="1"/>
  <c r="O23" i="7"/>
  <c r="K32" i="6"/>
  <c r="K31" i="6"/>
  <c r="P7" i="4"/>
  <c r="P11" i="4"/>
  <c r="P17" i="4" s="1"/>
  <c r="P9" i="4"/>
  <c r="P19" i="4"/>
  <c r="P33" i="4"/>
  <c r="P20" i="4"/>
  <c r="P34" i="4"/>
  <c r="P18" i="4"/>
  <c r="M32" i="4"/>
  <c r="M31" i="4"/>
  <c r="P11" i="6"/>
  <c r="P17" i="6" s="1"/>
  <c r="P9" i="6"/>
  <c r="P7" i="6"/>
  <c r="P33" i="6"/>
  <c r="P19" i="6"/>
  <c r="P20" i="6"/>
  <c r="P18" i="6"/>
  <c r="P34" i="6"/>
  <c r="L32" i="4"/>
  <c r="L31" i="4"/>
  <c r="H23" i="4"/>
  <c r="H32" i="6"/>
  <c r="H31" i="6"/>
  <c r="J32" i="6"/>
  <c r="J31" i="6"/>
  <c r="E23" i="6"/>
  <c r="P10" i="7"/>
  <c r="O32" i="7"/>
  <c r="O31" i="7"/>
  <c r="I23" i="6"/>
  <c r="L23" i="7"/>
  <c r="P10" i="4"/>
  <c r="O32" i="4"/>
  <c r="O31" i="4"/>
  <c r="L32" i="6"/>
  <c r="L31" i="6"/>
  <c r="E23" i="4"/>
  <c r="J32" i="4"/>
  <c r="J31" i="4"/>
  <c r="M32" i="7"/>
  <c r="M31" i="7"/>
  <c r="G32" i="7"/>
  <c r="G31" i="7"/>
  <c r="G32" i="6"/>
  <c r="G31" i="6"/>
  <c r="I32" i="7"/>
  <c r="I31" i="7"/>
  <c r="J23" i="6"/>
  <c r="K32" i="7"/>
  <c r="K31" i="7"/>
  <c r="E23" i="7"/>
  <c r="P10" i="6"/>
  <c r="O32" i="6"/>
  <c r="O31" i="6"/>
  <c r="F32" i="6"/>
  <c r="F31" i="6"/>
  <c r="G32" i="4"/>
  <c r="G31" i="4"/>
  <c r="P8" i="4"/>
  <c r="O30" i="4"/>
  <c r="Q12" i="6"/>
  <c r="Q6" i="6"/>
  <c r="R5" i="6"/>
  <c r="L23" i="4"/>
  <c r="Q6" i="7"/>
  <c r="R5" i="7"/>
  <c r="Q12" i="7"/>
  <c r="O23" i="6"/>
  <c r="K32" i="4"/>
  <c r="K31" i="4"/>
  <c r="M32" i="6"/>
  <c r="M31" i="6"/>
  <c r="E32" i="7"/>
  <c r="E31" i="7"/>
  <c r="O23" i="4"/>
  <c r="F32" i="4"/>
  <c r="F31" i="4"/>
  <c r="P8" i="7"/>
  <c r="O30" i="7"/>
  <c r="J8" i="1"/>
  <c r="J30" i="1" s="1"/>
  <c r="O7" i="1"/>
  <c r="O36" i="6"/>
  <c r="O9" i="1"/>
  <c r="O36" i="7"/>
  <c r="O36" i="4"/>
  <c r="O11" i="1"/>
  <c r="O17" i="1" s="1"/>
  <c r="H8" i="1"/>
  <c r="H30" i="1" s="1"/>
  <c r="O19" i="1"/>
  <c r="O18" i="1"/>
  <c r="O20" i="1"/>
  <c r="O36" i="1"/>
  <c r="A51" i="1"/>
  <c r="A52" i="1" s="1"/>
  <c r="P12" i="1"/>
  <c r="Q5" i="1"/>
  <c r="P6" i="1"/>
  <c r="O34" i="1"/>
  <c r="O33" i="1"/>
  <c r="M21" i="1"/>
  <c r="D49" i="1"/>
  <c r="H38" i="7" l="1"/>
  <c r="H42" i="7" s="1"/>
  <c r="F38" i="7"/>
  <c r="F42" i="7" s="1"/>
  <c r="Q8" i="1"/>
  <c r="P30" i="1"/>
  <c r="Q10" i="1"/>
  <c r="P32" i="1"/>
  <c r="P31" i="1"/>
  <c r="I38" i="6"/>
  <c r="I42" i="6" s="1"/>
  <c r="E38" i="6"/>
  <c r="E42" i="6" s="1"/>
  <c r="E43" i="6" s="1"/>
  <c r="E46" i="6" s="1"/>
  <c r="H38" i="4"/>
  <c r="H42" i="4" s="1"/>
  <c r="J38" i="7"/>
  <c r="J42" i="7" s="1"/>
  <c r="J38" i="6"/>
  <c r="J42" i="6" s="1"/>
  <c r="G38" i="4"/>
  <c r="G42" i="4" s="1"/>
  <c r="E38" i="7"/>
  <c r="E42" i="7" s="1"/>
  <c r="E43" i="7" s="1"/>
  <c r="K38" i="4"/>
  <c r="K42" i="4" s="1"/>
  <c r="M38" i="7"/>
  <c r="M42" i="7" s="1"/>
  <c r="M38" i="6"/>
  <c r="M42" i="6" s="1"/>
  <c r="F38" i="6"/>
  <c r="F42" i="6" s="1"/>
  <c r="G38" i="7"/>
  <c r="G42" i="7" s="1"/>
  <c r="J38" i="4"/>
  <c r="J42" i="4" s="1"/>
  <c r="L38" i="6"/>
  <c r="L42" i="6" s="1"/>
  <c r="L38" i="4"/>
  <c r="L42" i="4" s="1"/>
  <c r="K38" i="6"/>
  <c r="K42" i="6" s="1"/>
  <c r="I38" i="4"/>
  <c r="I42" i="4" s="1"/>
  <c r="E38" i="4"/>
  <c r="E42" i="4" s="1"/>
  <c r="E43" i="4" s="1"/>
  <c r="E45" i="4" s="1"/>
  <c r="O38" i="4"/>
  <c r="O42" i="4" s="1"/>
  <c r="K38" i="7"/>
  <c r="K42" i="7" s="1"/>
  <c r="I38" i="7"/>
  <c r="I42" i="7" s="1"/>
  <c r="H38" i="6"/>
  <c r="H42" i="6" s="1"/>
  <c r="P23" i="6"/>
  <c r="L38" i="7"/>
  <c r="L42" i="7" s="1"/>
  <c r="O38" i="7"/>
  <c r="O42" i="7" s="1"/>
  <c r="F38" i="4"/>
  <c r="F42" i="4" s="1"/>
  <c r="G38" i="6"/>
  <c r="G42" i="6" s="1"/>
  <c r="M38" i="4"/>
  <c r="M42" i="4" s="1"/>
  <c r="Q10" i="7"/>
  <c r="P32" i="7"/>
  <c r="P31" i="7"/>
  <c r="Q8" i="6"/>
  <c r="P30" i="6"/>
  <c r="R12" i="6"/>
  <c r="R6" i="6"/>
  <c r="S5" i="6"/>
  <c r="Q8" i="4"/>
  <c r="P30" i="4"/>
  <c r="Q10" i="6"/>
  <c r="P32" i="6"/>
  <c r="P31" i="6"/>
  <c r="P23" i="4"/>
  <c r="R12" i="4"/>
  <c r="R6" i="4"/>
  <c r="S5" i="4"/>
  <c r="Q8" i="7"/>
  <c r="P30" i="7"/>
  <c r="S5" i="7"/>
  <c r="R6" i="7"/>
  <c r="R12" i="7"/>
  <c r="Q11" i="6"/>
  <c r="Q17" i="6" s="1"/>
  <c r="Q9" i="6"/>
  <c r="Q7" i="6"/>
  <c r="Q18" i="6"/>
  <c r="Q34" i="6"/>
  <c r="Q20" i="6"/>
  <c r="Q19" i="6"/>
  <c r="Q33" i="6"/>
  <c r="Q11" i="4"/>
  <c r="Q17" i="4" s="1"/>
  <c r="Q9" i="4"/>
  <c r="Q7" i="4"/>
  <c r="Q18" i="4"/>
  <c r="Q20" i="4"/>
  <c r="Q33" i="4"/>
  <c r="Q34" i="4"/>
  <c r="Q19" i="4"/>
  <c r="O38" i="6"/>
  <c r="O42" i="6" s="1"/>
  <c r="Q11" i="7"/>
  <c r="Q17" i="7" s="1"/>
  <c r="Q9" i="7"/>
  <c r="Q7" i="7"/>
  <c r="Q19" i="7"/>
  <c r="Q34" i="7"/>
  <c r="Q33" i="7"/>
  <c r="Q20" i="7"/>
  <c r="Q18" i="7"/>
  <c r="Q10" i="4"/>
  <c r="P32" i="4"/>
  <c r="P31" i="4"/>
  <c r="P23" i="7"/>
  <c r="P7" i="1"/>
  <c r="P36" i="4"/>
  <c r="P9" i="1"/>
  <c r="P36" i="6"/>
  <c r="P36" i="7"/>
  <c r="P11" i="1"/>
  <c r="P17" i="1" s="1"/>
  <c r="G38" i="1"/>
  <c r="H38" i="1"/>
  <c r="F38" i="1"/>
  <c r="E38" i="1"/>
  <c r="P19" i="1"/>
  <c r="P18" i="1"/>
  <c r="P20" i="1"/>
  <c r="L23" i="1"/>
  <c r="G23" i="1"/>
  <c r="I23" i="1"/>
  <c r="J23" i="1"/>
  <c r="M23" i="1"/>
  <c r="F23" i="1"/>
  <c r="E23" i="1"/>
  <c r="K23" i="1"/>
  <c r="H23" i="1"/>
  <c r="P36" i="1"/>
  <c r="P34" i="1"/>
  <c r="P33" i="1"/>
  <c r="Q12" i="1"/>
  <c r="R5" i="1"/>
  <c r="Q6" i="1"/>
  <c r="N21" i="1"/>
  <c r="E46" i="4" l="1"/>
  <c r="E48" i="4" s="1"/>
  <c r="E51" i="4" s="1"/>
  <c r="E52" i="4" s="1"/>
  <c r="E45" i="6"/>
  <c r="E48" i="6" s="1"/>
  <c r="F43" i="6"/>
  <c r="F45" i="6" s="1"/>
  <c r="R8" i="1"/>
  <c r="Q30" i="1"/>
  <c r="R10" i="1"/>
  <c r="Q32" i="1"/>
  <c r="Q31" i="1"/>
  <c r="F43" i="7"/>
  <c r="F46" i="7" s="1"/>
  <c r="F43" i="4"/>
  <c r="F46" i="4" s="1"/>
  <c r="E46" i="7"/>
  <c r="E45" i="7"/>
  <c r="Q23" i="7"/>
  <c r="P38" i="4"/>
  <c r="P42" i="4" s="1"/>
  <c r="S6" i="7"/>
  <c r="T5" i="7"/>
  <c r="S12" i="7"/>
  <c r="R9" i="4"/>
  <c r="R7" i="4"/>
  <c r="R11" i="4"/>
  <c r="R17" i="4" s="1"/>
  <c r="R20" i="4"/>
  <c r="R19" i="4"/>
  <c r="R34" i="4"/>
  <c r="R18" i="4"/>
  <c r="R33" i="4"/>
  <c r="R8" i="6"/>
  <c r="Q30" i="6"/>
  <c r="Q23" i="4"/>
  <c r="Q23" i="6"/>
  <c r="R10" i="6"/>
  <c r="Q32" i="6"/>
  <c r="Q31" i="6"/>
  <c r="R9" i="6"/>
  <c r="R7" i="6"/>
  <c r="R11" i="6"/>
  <c r="R17" i="6" s="1"/>
  <c r="R19" i="6"/>
  <c r="R34" i="6"/>
  <c r="R18" i="6"/>
  <c r="R20" i="6"/>
  <c r="R33" i="6"/>
  <c r="P38" i="7"/>
  <c r="P42" i="7" s="1"/>
  <c r="R8" i="7"/>
  <c r="Q30" i="7"/>
  <c r="R10" i="4"/>
  <c r="Q32" i="4"/>
  <c r="Q31" i="4"/>
  <c r="S12" i="6"/>
  <c r="S6" i="6"/>
  <c r="T5" i="6"/>
  <c r="P38" i="6"/>
  <c r="P42" i="6" s="1"/>
  <c r="R7" i="7"/>
  <c r="R11" i="7"/>
  <c r="R17" i="7" s="1"/>
  <c r="R9" i="7"/>
  <c r="R20" i="7"/>
  <c r="R34" i="7"/>
  <c r="R33" i="7"/>
  <c r="R19" i="7"/>
  <c r="R18" i="7"/>
  <c r="S6" i="4"/>
  <c r="S12" i="4"/>
  <c r="T5" i="4"/>
  <c r="R8" i="4"/>
  <c r="Q30" i="4"/>
  <c r="R10" i="7"/>
  <c r="Q32" i="7"/>
  <c r="Q31" i="7"/>
  <c r="Q7" i="1"/>
  <c r="Q36" i="6"/>
  <c r="Q36" i="7"/>
  <c r="Q36" i="4"/>
  <c r="Q9" i="1"/>
  <c r="Q11" i="1"/>
  <c r="Q17" i="1" s="1"/>
  <c r="I38" i="1"/>
  <c r="I42" i="1" s="1"/>
  <c r="G42" i="1"/>
  <c r="F42" i="1"/>
  <c r="E42" i="1"/>
  <c r="E43" i="1" s="1"/>
  <c r="E45" i="1" s="1"/>
  <c r="H42" i="1"/>
  <c r="Q19" i="1"/>
  <c r="Q18" i="1"/>
  <c r="Q20" i="1"/>
  <c r="Q36" i="1"/>
  <c r="Q34" i="1"/>
  <c r="Q33" i="1"/>
  <c r="R6" i="1"/>
  <c r="R12" i="1"/>
  <c r="S5" i="1"/>
  <c r="J38" i="1"/>
  <c r="J42" i="1" s="1"/>
  <c r="O21" i="1"/>
  <c r="N23" i="1"/>
  <c r="F45" i="7" l="1"/>
  <c r="G43" i="6"/>
  <c r="G46" i="6" s="1"/>
  <c r="F46" i="6"/>
  <c r="G43" i="7"/>
  <c r="G45" i="7" s="1"/>
  <c r="F45" i="4"/>
  <c r="F48" i="4" s="1"/>
  <c r="F51" i="4" s="1"/>
  <c r="F52" i="4" s="1"/>
  <c r="S10" i="1"/>
  <c r="R32" i="1"/>
  <c r="R31" i="1"/>
  <c r="G43" i="4"/>
  <c r="G45" i="4" s="1"/>
  <c r="S8" i="1"/>
  <c r="R30" i="1"/>
  <c r="E48" i="7"/>
  <c r="E51" i="7" s="1"/>
  <c r="E52" i="7" s="1"/>
  <c r="Q38" i="4"/>
  <c r="Q42" i="4" s="1"/>
  <c r="S8" i="4"/>
  <c r="R30" i="4"/>
  <c r="S10" i="6"/>
  <c r="R32" i="6"/>
  <c r="R31" i="6"/>
  <c r="S8" i="6"/>
  <c r="R30" i="6"/>
  <c r="Q38" i="7"/>
  <c r="Q42" i="7" s="1"/>
  <c r="U5" i="4"/>
  <c r="T12" i="4"/>
  <c r="T6" i="4"/>
  <c r="T12" i="6"/>
  <c r="T6" i="6"/>
  <c r="U5" i="6"/>
  <c r="Q38" i="6"/>
  <c r="Q42" i="6" s="1"/>
  <c r="S10" i="7"/>
  <c r="R32" i="7"/>
  <c r="R31" i="7"/>
  <c r="R23" i="7"/>
  <c r="S11" i="6"/>
  <c r="S17" i="6" s="1"/>
  <c r="S9" i="6"/>
  <c r="S7" i="6"/>
  <c r="S33" i="6"/>
  <c r="S20" i="6"/>
  <c r="S19" i="6"/>
  <c r="S18" i="6"/>
  <c r="S34" i="6"/>
  <c r="S10" i="4"/>
  <c r="R32" i="4"/>
  <c r="R31" i="4"/>
  <c r="R23" i="4"/>
  <c r="T12" i="7"/>
  <c r="T6" i="7"/>
  <c r="U5" i="7"/>
  <c r="S8" i="7"/>
  <c r="R30" i="7"/>
  <c r="S7" i="4"/>
  <c r="S9" i="4"/>
  <c r="S11" i="4"/>
  <c r="S17" i="4" s="1"/>
  <c r="S19" i="4"/>
  <c r="S18" i="4"/>
  <c r="S34" i="4"/>
  <c r="S33" i="4"/>
  <c r="S20" i="4"/>
  <c r="R23" i="6"/>
  <c r="S11" i="7"/>
  <c r="S17" i="7" s="1"/>
  <c r="S9" i="7"/>
  <c r="S7" i="7"/>
  <c r="S34" i="7"/>
  <c r="S20" i="7"/>
  <c r="S33" i="7"/>
  <c r="S18" i="7"/>
  <c r="S19" i="7"/>
  <c r="E49" i="4"/>
  <c r="F48" i="7"/>
  <c r="F51" i="7" s="1"/>
  <c r="F48" i="6"/>
  <c r="F51" i="6" s="1"/>
  <c r="R36" i="7"/>
  <c r="R36" i="4"/>
  <c r="R9" i="1"/>
  <c r="R36" i="6"/>
  <c r="R11" i="1"/>
  <c r="R17" i="1" s="1"/>
  <c r="E51" i="6"/>
  <c r="E52" i="6" s="1"/>
  <c r="E49" i="6"/>
  <c r="F43" i="1"/>
  <c r="F45" i="1" s="1"/>
  <c r="E46" i="1"/>
  <c r="E48" i="1" s="1"/>
  <c r="E51" i="1" s="1"/>
  <c r="E52" i="1" s="1"/>
  <c r="R19" i="1"/>
  <c r="R20" i="1"/>
  <c r="R18" i="1"/>
  <c r="R36" i="1"/>
  <c r="S12" i="1"/>
  <c r="S6" i="1"/>
  <c r="T5" i="1"/>
  <c r="R34" i="1"/>
  <c r="R7" i="1"/>
  <c r="R33" i="1"/>
  <c r="K38" i="1"/>
  <c r="K42" i="1" s="1"/>
  <c r="P21" i="1"/>
  <c r="O23" i="1"/>
  <c r="H43" i="6" l="1"/>
  <c r="G45" i="6"/>
  <c r="G48" i="6" s="1"/>
  <c r="G51" i="6" s="1"/>
  <c r="E49" i="7"/>
  <c r="F49" i="7" s="1"/>
  <c r="H43" i="7"/>
  <c r="I43" i="7" s="1"/>
  <c r="G46" i="7"/>
  <c r="G48" i="7" s="1"/>
  <c r="G51" i="7" s="1"/>
  <c r="G46" i="4"/>
  <c r="G48" i="4" s="1"/>
  <c r="G51" i="4" s="1"/>
  <c r="G52" i="4" s="1"/>
  <c r="T8" i="1"/>
  <c r="S30" i="1"/>
  <c r="H43" i="4"/>
  <c r="H45" i="4" s="1"/>
  <c r="T10" i="1"/>
  <c r="S32" i="1"/>
  <c r="S31" i="1"/>
  <c r="R38" i="4"/>
  <c r="R42" i="4" s="1"/>
  <c r="T10" i="4"/>
  <c r="S32" i="4"/>
  <c r="S31" i="4"/>
  <c r="S23" i="6"/>
  <c r="T10" i="7"/>
  <c r="S32" i="7"/>
  <c r="S31" i="7"/>
  <c r="S23" i="4"/>
  <c r="T8" i="7"/>
  <c r="S30" i="7"/>
  <c r="T11" i="4"/>
  <c r="T17" i="4" s="1"/>
  <c r="T9" i="4"/>
  <c r="T7" i="4"/>
  <c r="T20" i="4"/>
  <c r="T19" i="4"/>
  <c r="T18" i="4"/>
  <c r="T34" i="4"/>
  <c r="T33" i="4"/>
  <c r="T10" i="6"/>
  <c r="S32" i="6"/>
  <c r="S31" i="6"/>
  <c r="R38" i="7"/>
  <c r="R42" i="7" s="1"/>
  <c r="S23" i="7"/>
  <c r="V5" i="7"/>
  <c r="U12" i="7"/>
  <c r="U6" i="7"/>
  <c r="U12" i="6"/>
  <c r="U6" i="6"/>
  <c r="V5" i="6"/>
  <c r="T8" i="6"/>
  <c r="S30" i="6"/>
  <c r="R38" i="6"/>
  <c r="R42" i="6" s="1"/>
  <c r="T9" i="7"/>
  <c r="T7" i="7"/>
  <c r="T11" i="7"/>
  <c r="T17" i="7" s="1"/>
  <c r="T20" i="7"/>
  <c r="T34" i="7"/>
  <c r="T19" i="7"/>
  <c r="T33" i="7"/>
  <c r="T18" i="7"/>
  <c r="T7" i="6"/>
  <c r="T11" i="6"/>
  <c r="T17" i="6" s="1"/>
  <c r="T9" i="6"/>
  <c r="T34" i="6"/>
  <c r="T18" i="6"/>
  <c r="T33" i="6"/>
  <c r="T20" i="6"/>
  <c r="T19" i="6"/>
  <c r="V5" i="4"/>
  <c r="U12" i="4"/>
  <c r="U6" i="4"/>
  <c r="T8" i="4"/>
  <c r="S30" i="4"/>
  <c r="F52" i="6"/>
  <c r="F52" i="7"/>
  <c r="F49" i="6"/>
  <c r="F49" i="4"/>
  <c r="H46" i="6"/>
  <c r="H45" i="6"/>
  <c r="I43" i="6"/>
  <c r="S36" i="6"/>
  <c r="S9" i="1"/>
  <c r="S36" i="7"/>
  <c r="S36" i="4"/>
  <c r="S11" i="1"/>
  <c r="S17" i="1" s="1"/>
  <c r="G43" i="1"/>
  <c r="H43" i="1" s="1"/>
  <c r="H45" i="1" s="1"/>
  <c r="F46" i="1"/>
  <c r="F48" i="1" s="1"/>
  <c r="F51" i="1" s="1"/>
  <c r="F52" i="1" s="1"/>
  <c r="S19" i="1"/>
  <c r="S18" i="1"/>
  <c r="S20" i="1"/>
  <c r="E49" i="1"/>
  <c r="S36" i="1"/>
  <c r="S34" i="1"/>
  <c r="S33" i="1"/>
  <c r="S7" i="1"/>
  <c r="T6" i="1"/>
  <c r="U5" i="1"/>
  <c r="T12" i="1"/>
  <c r="L38" i="1"/>
  <c r="L42" i="1" s="1"/>
  <c r="Q21" i="1"/>
  <c r="P23" i="1"/>
  <c r="H46" i="7" l="1"/>
  <c r="H45" i="7"/>
  <c r="H46" i="4"/>
  <c r="H48" i="4" s="1"/>
  <c r="H51" i="4" s="1"/>
  <c r="H52" i="4" s="1"/>
  <c r="I43" i="4"/>
  <c r="I45" i="4" s="1"/>
  <c r="U10" i="1"/>
  <c r="T32" i="1"/>
  <c r="T31" i="1"/>
  <c r="U8" i="1"/>
  <c r="T30" i="1"/>
  <c r="S38" i="7"/>
  <c r="S42" i="7" s="1"/>
  <c r="S38" i="4"/>
  <c r="S42" i="4" s="1"/>
  <c r="U11" i="6"/>
  <c r="U17" i="6" s="1"/>
  <c r="U9" i="6"/>
  <c r="U7" i="6"/>
  <c r="U18" i="6"/>
  <c r="U33" i="6"/>
  <c r="U20" i="6"/>
  <c r="U34" i="6"/>
  <c r="U19" i="6"/>
  <c r="V12" i="7"/>
  <c r="V6" i="7"/>
  <c r="W5" i="7"/>
  <c r="U9" i="4"/>
  <c r="U7" i="4"/>
  <c r="U11" i="4"/>
  <c r="U17" i="4" s="1"/>
  <c r="U19" i="4"/>
  <c r="U20" i="4"/>
  <c r="U33" i="4"/>
  <c r="U34" i="4"/>
  <c r="U18" i="4"/>
  <c r="T23" i="7"/>
  <c r="U10" i="6"/>
  <c r="T32" i="6"/>
  <c r="T31" i="6"/>
  <c r="T23" i="4"/>
  <c r="S38" i="6"/>
  <c r="S42" i="6" s="1"/>
  <c r="T23" i="6"/>
  <c r="U8" i="6"/>
  <c r="T30" i="6"/>
  <c r="U7" i="7"/>
  <c r="U9" i="7"/>
  <c r="U11" i="7"/>
  <c r="U17" i="7" s="1"/>
  <c r="U20" i="7"/>
  <c r="U19" i="7"/>
  <c r="U33" i="7"/>
  <c r="U18" i="7"/>
  <c r="U34" i="7"/>
  <c r="U8" i="4"/>
  <c r="T30" i="4"/>
  <c r="V12" i="4"/>
  <c r="V6" i="4"/>
  <c r="W5" i="4"/>
  <c r="V12" i="6"/>
  <c r="V6" i="6"/>
  <c r="W5" i="6"/>
  <c r="U8" i="7"/>
  <c r="T30" i="7"/>
  <c r="U10" i="7"/>
  <c r="T32" i="7"/>
  <c r="T31" i="7"/>
  <c r="U10" i="4"/>
  <c r="T32" i="4"/>
  <c r="T31" i="4"/>
  <c r="G52" i="6"/>
  <c r="G52" i="7"/>
  <c r="G49" i="4"/>
  <c r="G49" i="7"/>
  <c r="G49" i="6"/>
  <c r="I45" i="7"/>
  <c r="J43" i="7"/>
  <c r="I46" i="7"/>
  <c r="I46" i="6"/>
  <c r="J43" i="6"/>
  <c r="I45" i="6"/>
  <c r="H48" i="6"/>
  <c r="H51" i="6" s="1"/>
  <c r="T36" i="7"/>
  <c r="T36" i="6"/>
  <c r="T36" i="4"/>
  <c r="T9" i="1"/>
  <c r="T11" i="1"/>
  <c r="T17" i="1" s="1"/>
  <c r="H46" i="1"/>
  <c r="H48" i="1" s="1"/>
  <c r="I43" i="1"/>
  <c r="J43" i="1" s="1"/>
  <c r="K43" i="1" s="1"/>
  <c r="G46" i="1"/>
  <c r="G45" i="1"/>
  <c r="F49" i="1"/>
  <c r="T19" i="1"/>
  <c r="T18" i="1"/>
  <c r="T20" i="1"/>
  <c r="T36" i="1"/>
  <c r="V5" i="1"/>
  <c r="U12" i="1"/>
  <c r="U6" i="1"/>
  <c r="T34" i="1"/>
  <c r="T33" i="1"/>
  <c r="T7" i="1"/>
  <c r="M38" i="1"/>
  <c r="M42" i="1" s="1"/>
  <c r="R21" i="1"/>
  <c r="Q23" i="1"/>
  <c r="H48" i="7" l="1"/>
  <c r="H51" i="7" s="1"/>
  <c r="J43" i="4"/>
  <c r="K43" i="4" s="1"/>
  <c r="H52" i="6"/>
  <c r="I46" i="4"/>
  <c r="I48" i="4" s="1"/>
  <c r="U30" i="1"/>
  <c r="V8" i="1"/>
  <c r="V10" i="1"/>
  <c r="U32" i="1"/>
  <c r="U31" i="1"/>
  <c r="T38" i="6"/>
  <c r="T42" i="6" s="1"/>
  <c r="T38" i="7"/>
  <c r="V10" i="7"/>
  <c r="U32" i="7"/>
  <c r="U31" i="7"/>
  <c r="T42" i="7"/>
  <c r="V10" i="4"/>
  <c r="U31" i="4"/>
  <c r="U32" i="4"/>
  <c r="U23" i="7"/>
  <c r="V8" i="6"/>
  <c r="U30" i="6"/>
  <c r="W6" i="7"/>
  <c r="X5" i="7"/>
  <c r="W12" i="7"/>
  <c r="V8" i="7"/>
  <c r="U30" i="7"/>
  <c r="W6" i="4"/>
  <c r="W12" i="4"/>
  <c r="X5" i="4"/>
  <c r="U23" i="4"/>
  <c r="V11" i="7"/>
  <c r="V17" i="7" s="1"/>
  <c r="V9" i="7"/>
  <c r="V7" i="7"/>
  <c r="V19" i="7"/>
  <c r="V18" i="7"/>
  <c r="V33" i="7"/>
  <c r="V34" i="7"/>
  <c r="V20" i="7"/>
  <c r="V7" i="6"/>
  <c r="V11" i="6"/>
  <c r="V17" i="6" s="1"/>
  <c r="V9" i="6"/>
  <c r="V20" i="6"/>
  <c r="V33" i="6"/>
  <c r="V19" i="6"/>
  <c r="V34" i="6"/>
  <c r="V18" i="6"/>
  <c r="T38" i="4"/>
  <c r="T42" i="4" s="1"/>
  <c r="W12" i="6"/>
  <c r="W6" i="6"/>
  <c r="X5" i="6"/>
  <c r="V7" i="4"/>
  <c r="V11" i="4"/>
  <c r="V17" i="4" s="1"/>
  <c r="V9" i="4"/>
  <c r="V34" i="4"/>
  <c r="V20" i="4"/>
  <c r="V33" i="4"/>
  <c r="V18" i="4"/>
  <c r="V19" i="4"/>
  <c r="V8" i="4"/>
  <c r="U30" i="4"/>
  <c r="V10" i="6"/>
  <c r="U32" i="6"/>
  <c r="U31" i="6"/>
  <c r="U23" i="6"/>
  <c r="H52" i="7"/>
  <c r="H49" i="6"/>
  <c r="H49" i="4"/>
  <c r="I48" i="6"/>
  <c r="I51" i="6" s="1"/>
  <c r="I48" i="7"/>
  <c r="I51" i="7" s="1"/>
  <c r="U36" i="6"/>
  <c r="U36" i="7"/>
  <c r="U36" i="4"/>
  <c r="U9" i="1"/>
  <c r="U11" i="1"/>
  <c r="U17" i="1" s="1"/>
  <c r="J45" i="7"/>
  <c r="K43" i="7"/>
  <c r="J46" i="7"/>
  <c r="J45" i="6"/>
  <c r="J46" i="6"/>
  <c r="K43" i="6"/>
  <c r="G48" i="1"/>
  <c r="G51" i="1" s="1"/>
  <c r="G52" i="1" s="1"/>
  <c r="I45" i="1"/>
  <c r="I46" i="1"/>
  <c r="U19" i="1"/>
  <c r="U18" i="1"/>
  <c r="U20" i="1"/>
  <c r="U36" i="1"/>
  <c r="H51" i="1"/>
  <c r="J45" i="1"/>
  <c r="J46" i="1"/>
  <c r="V12" i="1"/>
  <c r="W5" i="1"/>
  <c r="V6" i="1"/>
  <c r="U34" i="1"/>
  <c r="U7" i="1"/>
  <c r="U33" i="1"/>
  <c r="N38" i="1"/>
  <c r="N42" i="1" s="1"/>
  <c r="S21" i="1"/>
  <c r="R23" i="1"/>
  <c r="J45" i="4" l="1"/>
  <c r="I52" i="6"/>
  <c r="H49" i="7"/>
  <c r="I49" i="7" s="1"/>
  <c r="I52" i="7"/>
  <c r="J46" i="4"/>
  <c r="J48" i="4" s="1"/>
  <c r="J51" i="4" s="1"/>
  <c r="U38" i="7"/>
  <c r="U42" i="7" s="1"/>
  <c r="W10" i="1"/>
  <c r="V32" i="1"/>
  <c r="V31" i="1"/>
  <c r="V30" i="1"/>
  <c r="W8" i="1"/>
  <c r="U38" i="4"/>
  <c r="U42" i="4" s="1"/>
  <c r="V23" i="7"/>
  <c r="W11" i="4"/>
  <c r="W17" i="4" s="1"/>
  <c r="W9" i="4"/>
  <c r="W7" i="4"/>
  <c r="W20" i="4"/>
  <c r="W19" i="4"/>
  <c r="W18" i="4"/>
  <c r="W33" i="4"/>
  <c r="W34" i="4"/>
  <c r="X6" i="7"/>
  <c r="Y5" i="7"/>
  <c r="X12" i="7"/>
  <c r="U38" i="6"/>
  <c r="U42" i="6" s="1"/>
  <c r="X12" i="6"/>
  <c r="X6" i="6"/>
  <c r="Y5" i="6"/>
  <c r="W9" i="7"/>
  <c r="W7" i="7"/>
  <c r="W11" i="7"/>
  <c r="W17" i="7" s="1"/>
  <c r="W20" i="7"/>
  <c r="W19" i="7"/>
  <c r="W34" i="7"/>
  <c r="W18" i="7"/>
  <c r="W33" i="7"/>
  <c r="W10" i="6"/>
  <c r="V32" i="6"/>
  <c r="V31" i="6"/>
  <c r="W7" i="6"/>
  <c r="W11" i="6"/>
  <c r="W17" i="6" s="1"/>
  <c r="W9" i="6"/>
  <c r="W34" i="6"/>
  <c r="W18" i="6"/>
  <c r="W33" i="6"/>
  <c r="W20" i="6"/>
  <c r="W19" i="6"/>
  <c r="X12" i="4"/>
  <c r="X6" i="4"/>
  <c r="Y5" i="4"/>
  <c r="W8" i="7"/>
  <c r="V30" i="7"/>
  <c r="W8" i="4"/>
  <c r="V30" i="4"/>
  <c r="V23" i="4"/>
  <c r="V23" i="6"/>
  <c r="W8" i="6"/>
  <c r="V30" i="6"/>
  <c r="W10" i="4"/>
  <c r="V32" i="4"/>
  <c r="V31" i="4"/>
  <c r="W10" i="7"/>
  <c r="V31" i="7"/>
  <c r="V32" i="7"/>
  <c r="I49" i="6"/>
  <c r="I51" i="4"/>
  <c r="I52" i="4" s="1"/>
  <c r="I49" i="4"/>
  <c r="J48" i="7"/>
  <c r="J51" i="7" s="1"/>
  <c r="V36" i="7"/>
  <c r="V36" i="4"/>
  <c r="V9" i="1"/>
  <c r="V36" i="6"/>
  <c r="V11" i="1"/>
  <c r="V17" i="1" s="1"/>
  <c r="K46" i="6"/>
  <c r="K45" i="6"/>
  <c r="L43" i="6"/>
  <c r="K45" i="7"/>
  <c r="K46" i="7"/>
  <c r="L43" i="7"/>
  <c r="J48" i="6"/>
  <c r="L43" i="4"/>
  <c r="K45" i="4"/>
  <c r="K46" i="4"/>
  <c r="H52" i="1"/>
  <c r="G49" i="1"/>
  <c r="H49" i="1" s="1"/>
  <c r="I48" i="1"/>
  <c r="I51" i="1" s="1"/>
  <c r="V19" i="1"/>
  <c r="V20" i="1"/>
  <c r="V18" i="1"/>
  <c r="V36" i="1"/>
  <c r="J48" i="1"/>
  <c r="J51" i="1" s="1"/>
  <c r="K46" i="1"/>
  <c r="L43" i="1"/>
  <c r="K45" i="1"/>
  <c r="V34" i="1"/>
  <c r="V7" i="1"/>
  <c r="V33" i="1"/>
  <c r="X5" i="1"/>
  <c r="W6" i="1"/>
  <c r="W12" i="1"/>
  <c r="O38" i="1"/>
  <c r="O42" i="1" s="1"/>
  <c r="T21" i="1"/>
  <c r="S23" i="1"/>
  <c r="J49" i="7" l="1"/>
  <c r="J52" i="7"/>
  <c r="X10" i="1"/>
  <c r="W32" i="1"/>
  <c r="W31" i="1"/>
  <c r="W30" i="1"/>
  <c r="X8" i="1"/>
  <c r="V38" i="6"/>
  <c r="V42" i="6" s="1"/>
  <c r="Z5" i="6"/>
  <c r="Y12" i="6"/>
  <c r="Y6" i="6"/>
  <c r="V38" i="4"/>
  <c r="V42" i="4" s="1"/>
  <c r="X10" i="4"/>
  <c r="W31" i="4"/>
  <c r="W32" i="4"/>
  <c r="X8" i="7"/>
  <c r="W30" i="7"/>
  <c r="W23" i="7"/>
  <c r="X7" i="6"/>
  <c r="X11" i="6"/>
  <c r="X17" i="6" s="1"/>
  <c r="X9" i="6"/>
  <c r="X33" i="6"/>
  <c r="X34" i="6"/>
  <c r="X20" i="6"/>
  <c r="X18" i="6"/>
  <c r="X19" i="6"/>
  <c r="Z5" i="7"/>
  <c r="Y12" i="7"/>
  <c r="Y6" i="7"/>
  <c r="V38" i="7"/>
  <c r="V42" i="7" s="1"/>
  <c r="X10" i="7"/>
  <c r="W31" i="7"/>
  <c r="W32" i="7"/>
  <c r="Y6" i="4"/>
  <c r="Y12" i="4"/>
  <c r="Z5" i="4"/>
  <c r="X9" i="7"/>
  <c r="X7" i="7"/>
  <c r="X11" i="7"/>
  <c r="X17" i="7" s="1"/>
  <c r="X18" i="7"/>
  <c r="X33" i="7"/>
  <c r="X19" i="7"/>
  <c r="X34" i="7"/>
  <c r="X20" i="7"/>
  <c r="W23" i="4"/>
  <c r="X8" i="6"/>
  <c r="W30" i="6"/>
  <c r="X8" i="4"/>
  <c r="W30" i="4"/>
  <c r="X11" i="4"/>
  <c r="X17" i="4" s="1"/>
  <c r="X9" i="4"/>
  <c r="X7" i="4"/>
  <c r="X20" i="4"/>
  <c r="X18" i="4"/>
  <c r="X33" i="4"/>
  <c r="X34" i="4"/>
  <c r="X19" i="4"/>
  <c r="W23" i="6"/>
  <c r="X10" i="6"/>
  <c r="W31" i="6"/>
  <c r="W32" i="6"/>
  <c r="K48" i="6"/>
  <c r="K51" i="6" s="1"/>
  <c r="J49" i="4"/>
  <c r="J52" i="4"/>
  <c r="W36" i="6"/>
  <c r="W9" i="1"/>
  <c r="W36" i="7"/>
  <c r="W36" i="4"/>
  <c r="W11" i="1"/>
  <c r="W17" i="1" s="1"/>
  <c r="L45" i="4"/>
  <c r="M43" i="4"/>
  <c r="L46" i="4"/>
  <c r="L45" i="7"/>
  <c r="L46" i="7"/>
  <c r="M43" i="7"/>
  <c r="K48" i="7"/>
  <c r="K51" i="7" s="1"/>
  <c r="K52" i="7" s="1"/>
  <c r="J51" i="6"/>
  <c r="J52" i="6" s="1"/>
  <c r="J49" i="6"/>
  <c r="K49" i="6" s="1"/>
  <c r="K48" i="4"/>
  <c r="K51" i="4" s="1"/>
  <c r="L46" i="6"/>
  <c r="M43" i="6"/>
  <c r="L45" i="6"/>
  <c r="I52" i="1"/>
  <c r="J52" i="1" s="1"/>
  <c r="I49" i="1"/>
  <c r="J49" i="1" s="1"/>
  <c r="W19" i="1"/>
  <c r="K48" i="1"/>
  <c r="W18" i="1"/>
  <c r="W20" i="1"/>
  <c r="W36" i="1"/>
  <c r="L45" i="1"/>
  <c r="M43" i="1"/>
  <c r="L46" i="1"/>
  <c r="W34" i="1"/>
  <c r="W7" i="1"/>
  <c r="W33" i="1"/>
  <c r="Y5" i="1"/>
  <c r="X6" i="1"/>
  <c r="X12" i="1"/>
  <c r="P38" i="1"/>
  <c r="P42" i="1" s="1"/>
  <c r="U21" i="1"/>
  <c r="T23" i="1"/>
  <c r="X30" i="1" l="1"/>
  <c r="Y8" i="1"/>
  <c r="Y10" i="1"/>
  <c r="X32" i="1"/>
  <c r="X31" i="1"/>
  <c r="W38" i="7"/>
  <c r="W42" i="7" s="1"/>
  <c r="W38" i="4"/>
  <c r="W42" i="4" s="1"/>
  <c r="Y10" i="6"/>
  <c r="X31" i="6"/>
  <c r="X32" i="6"/>
  <c r="Z12" i="4"/>
  <c r="Z6" i="4"/>
  <c r="AA5" i="4"/>
  <c r="X23" i="6"/>
  <c r="Y8" i="7"/>
  <c r="X30" i="7"/>
  <c r="X23" i="4"/>
  <c r="Y8" i="6"/>
  <c r="X30" i="6"/>
  <c r="X23" i="7"/>
  <c r="Y10" i="7"/>
  <c r="X31" i="7"/>
  <c r="X32" i="7"/>
  <c r="Z6" i="7"/>
  <c r="AA5" i="7"/>
  <c r="Z12" i="7"/>
  <c r="Y11" i="6"/>
  <c r="Y17" i="6" s="1"/>
  <c r="Y9" i="6"/>
  <c r="Y7" i="6"/>
  <c r="Y20" i="6"/>
  <c r="Y19" i="6"/>
  <c r="Y34" i="6"/>
  <c r="Y18" i="6"/>
  <c r="Y33" i="6"/>
  <c r="W38" i="6"/>
  <c r="W42" i="6" s="1"/>
  <c r="Y7" i="4"/>
  <c r="Y11" i="4"/>
  <c r="Y17" i="4" s="1"/>
  <c r="Y9" i="4"/>
  <c r="Y20" i="4"/>
  <c r="Y18" i="4"/>
  <c r="Y34" i="4"/>
  <c r="Y19" i="4"/>
  <c r="Y33" i="4"/>
  <c r="Y8" i="4"/>
  <c r="X30" i="4"/>
  <c r="Y9" i="7"/>
  <c r="Y7" i="7"/>
  <c r="Y11" i="7"/>
  <c r="Y17" i="7" s="1"/>
  <c r="Y18" i="7"/>
  <c r="Y34" i="7"/>
  <c r="Y20" i="7"/>
  <c r="Y33" i="7"/>
  <c r="Y19" i="7"/>
  <c r="Y10" i="4"/>
  <c r="X31" i="4"/>
  <c r="X32" i="4"/>
  <c r="Z12" i="6"/>
  <c r="Z6" i="6"/>
  <c r="AA5" i="6"/>
  <c r="K52" i="6"/>
  <c r="L48" i="6"/>
  <c r="L51" i="6" s="1"/>
  <c r="K49" i="7"/>
  <c r="K52" i="4"/>
  <c r="M45" i="7"/>
  <c r="N43" i="7"/>
  <c r="M46" i="7"/>
  <c r="M46" i="4"/>
  <c r="N43" i="4"/>
  <c r="M45" i="4"/>
  <c r="M46" i="6"/>
  <c r="N43" i="6"/>
  <c r="M45" i="6"/>
  <c r="K49" i="4"/>
  <c r="L48" i="4"/>
  <c r="L51" i="4" s="1"/>
  <c r="X9" i="1"/>
  <c r="X36" i="6"/>
  <c r="X36" i="7"/>
  <c r="X36" i="4"/>
  <c r="X11" i="1"/>
  <c r="X17" i="1" s="1"/>
  <c r="L48" i="7"/>
  <c r="L51" i="7" s="1"/>
  <c r="L52" i="7" s="1"/>
  <c r="X19" i="1"/>
  <c r="X18" i="1"/>
  <c r="X20" i="1"/>
  <c r="X36" i="1"/>
  <c r="M46" i="1"/>
  <c r="N43" i="1"/>
  <c r="M45" i="1"/>
  <c r="L48" i="1"/>
  <c r="L51" i="1" s="1"/>
  <c r="K51" i="1"/>
  <c r="K52" i="1" s="1"/>
  <c r="K49" i="1"/>
  <c r="X34" i="1"/>
  <c r="X7" i="1"/>
  <c r="X33" i="1"/>
  <c r="Z5" i="1"/>
  <c r="Y6" i="1"/>
  <c r="Y12" i="1"/>
  <c r="Q38" i="1"/>
  <c r="Q42" i="1" s="1"/>
  <c r="V21" i="1"/>
  <c r="U23" i="1"/>
  <c r="Z10" i="1" l="1"/>
  <c r="Y32" i="1"/>
  <c r="Y31" i="1"/>
  <c r="Y30" i="1"/>
  <c r="Z8" i="1"/>
  <c r="Y23" i="6"/>
  <c r="Z8" i="7"/>
  <c r="Y30" i="7"/>
  <c r="X38" i="4"/>
  <c r="X42" i="4" s="1"/>
  <c r="Z11" i="6"/>
  <c r="Z17" i="6" s="1"/>
  <c r="Z9" i="6"/>
  <c r="Z7" i="6"/>
  <c r="Z33" i="6"/>
  <c r="Z20" i="6"/>
  <c r="Z34" i="6"/>
  <c r="Z19" i="6"/>
  <c r="Z18" i="6"/>
  <c r="Z10" i="4"/>
  <c r="Y32" i="4"/>
  <c r="Y31" i="4"/>
  <c r="Z8" i="6"/>
  <c r="Y30" i="6"/>
  <c r="X38" i="7"/>
  <c r="X42" i="7" s="1"/>
  <c r="Y23" i="4"/>
  <c r="AA12" i="7"/>
  <c r="AA6" i="7"/>
  <c r="Z10" i="7"/>
  <c r="Y32" i="7"/>
  <c r="Y31" i="7"/>
  <c r="AA12" i="4"/>
  <c r="AA6" i="4"/>
  <c r="AA12" i="6"/>
  <c r="AA6" i="6"/>
  <c r="X38" i="6"/>
  <c r="X42" i="6" s="1"/>
  <c r="Y23" i="7"/>
  <c r="Z8" i="4"/>
  <c r="Y30" i="4"/>
  <c r="Z7" i="7"/>
  <c r="Z11" i="7"/>
  <c r="Z17" i="7" s="1"/>
  <c r="Z9" i="7"/>
  <c r="Z20" i="7"/>
  <c r="Z33" i="7"/>
  <c r="Z19" i="7"/>
  <c r="Z18" i="7"/>
  <c r="Z34" i="7"/>
  <c r="Z9" i="4"/>
  <c r="Z11" i="4"/>
  <c r="Z17" i="4" s="1"/>
  <c r="Z7" i="4"/>
  <c r="Z33" i="4"/>
  <c r="Z18" i="4"/>
  <c r="Z19" i="4"/>
  <c r="Z34" i="4"/>
  <c r="Z20" i="4"/>
  <c r="Z10" i="6"/>
  <c r="Y32" i="6"/>
  <c r="Y31" i="6"/>
  <c r="M48" i="4"/>
  <c r="M51" i="4" s="1"/>
  <c r="L52" i="6"/>
  <c r="L52" i="4"/>
  <c r="L49" i="6"/>
  <c r="L49" i="4"/>
  <c r="M48" i="6"/>
  <c r="M51" i="6" s="1"/>
  <c r="M52" i="6" s="1"/>
  <c r="M48" i="7"/>
  <c r="M51" i="7" s="1"/>
  <c r="M52" i="7" s="1"/>
  <c r="Y36" i="7"/>
  <c r="Y36" i="4"/>
  <c r="Y9" i="1"/>
  <c r="Y36" i="6"/>
  <c r="Y11" i="1"/>
  <c r="Y17" i="1" s="1"/>
  <c r="N45" i="4"/>
  <c r="O43" i="4"/>
  <c r="N46" i="4"/>
  <c r="N45" i="6"/>
  <c r="O43" i="6"/>
  <c r="N46" i="6"/>
  <c r="N45" i="7"/>
  <c r="O43" i="7"/>
  <c r="N46" i="7"/>
  <c r="L49" i="7"/>
  <c r="Y19" i="1"/>
  <c r="Y18" i="1"/>
  <c r="Y20" i="1"/>
  <c r="Y36" i="1"/>
  <c r="L52" i="1"/>
  <c r="M48" i="1"/>
  <c r="M51" i="1" s="1"/>
  <c r="N46" i="1"/>
  <c r="O43" i="1"/>
  <c r="N45" i="1"/>
  <c r="L49" i="1"/>
  <c r="Z6" i="1"/>
  <c r="Z12" i="1"/>
  <c r="AA5" i="1"/>
  <c r="Y34" i="1"/>
  <c r="Y33" i="1"/>
  <c r="Y7" i="1"/>
  <c r="R38" i="1"/>
  <c r="R42" i="1" s="1"/>
  <c r="W21" i="1"/>
  <c r="V23" i="1"/>
  <c r="Z30" i="1" l="1"/>
  <c r="AA8" i="1"/>
  <c r="AA30" i="1" s="1"/>
  <c r="AA10" i="1"/>
  <c r="Z32" i="1"/>
  <c r="Z31" i="1"/>
  <c r="Y38" i="4"/>
  <c r="Y42" i="4" s="1"/>
  <c r="M52" i="4"/>
  <c r="AA7" i="6"/>
  <c r="AA11" i="6"/>
  <c r="AA17" i="6" s="1"/>
  <c r="AA9" i="6"/>
  <c r="AA20" i="6"/>
  <c r="AA34" i="6"/>
  <c r="AA19" i="6"/>
  <c r="AA33" i="6"/>
  <c r="AA18" i="6"/>
  <c r="AA8" i="6"/>
  <c r="AA30" i="6" s="1"/>
  <c r="Z30" i="6"/>
  <c r="Y38" i="7"/>
  <c r="Y42" i="7" s="1"/>
  <c r="AA8" i="4"/>
  <c r="AA30" i="4" s="1"/>
  <c r="Z30" i="4"/>
  <c r="Y38" i="6"/>
  <c r="Y42" i="6" s="1"/>
  <c r="Z23" i="4"/>
  <c r="Z23" i="7"/>
  <c r="AA11" i="4"/>
  <c r="AA17" i="4" s="1"/>
  <c r="AA9" i="4"/>
  <c r="AA7" i="4"/>
  <c r="AA20" i="4"/>
  <c r="AA19" i="4"/>
  <c r="AA18" i="4"/>
  <c r="AA34" i="4"/>
  <c r="AA33" i="4"/>
  <c r="AA10" i="7"/>
  <c r="Z32" i="7"/>
  <c r="Z31" i="7"/>
  <c r="AA8" i="7"/>
  <c r="AA30" i="7" s="1"/>
  <c r="Z30" i="7"/>
  <c r="AA10" i="6"/>
  <c r="Z31" i="6"/>
  <c r="Z32" i="6"/>
  <c r="AA9" i="7"/>
  <c r="AA7" i="7"/>
  <c r="AA11" i="7"/>
  <c r="AA17" i="7" s="1"/>
  <c r="AA18" i="7"/>
  <c r="AA34" i="7"/>
  <c r="AA19" i="7"/>
  <c r="AA33" i="7"/>
  <c r="AA20" i="7"/>
  <c r="AA10" i="4"/>
  <c r="Z32" i="4"/>
  <c r="Z31" i="4"/>
  <c r="Z23" i="6"/>
  <c r="M49" i="7"/>
  <c r="M49" i="4"/>
  <c r="N48" i="4"/>
  <c r="N51" i="4" s="1"/>
  <c r="M49" i="6"/>
  <c r="N48" i="7"/>
  <c r="N51" i="7" s="1"/>
  <c r="N52" i="7" s="1"/>
  <c r="Z36" i="7"/>
  <c r="Z36" i="4"/>
  <c r="Z9" i="1"/>
  <c r="Z11" i="1"/>
  <c r="Z17" i="1" s="1"/>
  <c r="Z36" i="6"/>
  <c r="O45" i="7"/>
  <c r="O46" i="7"/>
  <c r="P43" i="7"/>
  <c r="O46" i="4"/>
  <c r="O45" i="4"/>
  <c r="P43" i="4"/>
  <c r="O45" i="6"/>
  <c r="P43" i="6"/>
  <c r="O46" i="6"/>
  <c r="N48" i="6"/>
  <c r="N51" i="6" s="1"/>
  <c r="N52" i="6" s="1"/>
  <c r="Z19" i="1"/>
  <c r="Z20" i="1"/>
  <c r="Z18" i="1"/>
  <c r="M49" i="1"/>
  <c r="Z36" i="1"/>
  <c r="M52" i="1"/>
  <c r="N48" i="1"/>
  <c r="N51" i="1" s="1"/>
  <c r="O46" i="1"/>
  <c r="P43" i="1"/>
  <c r="O45" i="1"/>
  <c r="Z34" i="1"/>
  <c r="Z7" i="1"/>
  <c r="Z33" i="1"/>
  <c r="AA6" i="1"/>
  <c r="AA12" i="1"/>
  <c r="S38" i="1"/>
  <c r="S42" i="1" s="1"/>
  <c r="X21" i="1"/>
  <c r="W23" i="1"/>
  <c r="AA32" i="1" l="1"/>
  <c r="AA31" i="1"/>
  <c r="N52" i="4"/>
  <c r="Z38" i="4"/>
  <c r="Z42" i="4" s="1"/>
  <c r="AA23" i="7"/>
  <c r="Z38" i="6"/>
  <c r="Z42" i="6" s="1"/>
  <c r="Z38" i="7"/>
  <c r="Z42" i="7" s="1"/>
  <c r="AA32" i="6"/>
  <c r="AA31" i="6"/>
  <c r="AA23" i="6"/>
  <c r="AA31" i="4"/>
  <c r="AA32" i="4"/>
  <c r="AA32" i="7"/>
  <c r="AA31" i="7"/>
  <c r="AA23" i="4"/>
  <c r="N49" i="7"/>
  <c r="O48" i="7"/>
  <c r="O51" i="7" s="1"/>
  <c r="O52" i="7" s="1"/>
  <c r="N49" i="4"/>
  <c r="AA36" i="6"/>
  <c r="AA9" i="1"/>
  <c r="AA36" i="7"/>
  <c r="AA36" i="4"/>
  <c r="AA11" i="1"/>
  <c r="AA17" i="1" s="1"/>
  <c r="N49" i="6"/>
  <c r="O48" i="6"/>
  <c r="O51" i="6" s="1"/>
  <c r="O52" i="6" s="1"/>
  <c r="Q43" i="4"/>
  <c r="P45" i="4"/>
  <c r="P46" i="4"/>
  <c r="P45" i="7"/>
  <c r="P46" i="7"/>
  <c r="Q43" i="7"/>
  <c r="O48" i="4"/>
  <c r="O51" i="4" s="1"/>
  <c r="O52" i="4" s="1"/>
  <c r="P46" i="6"/>
  <c r="P45" i="6"/>
  <c r="Q43" i="6"/>
  <c r="AA19" i="1"/>
  <c r="AA18" i="1"/>
  <c r="AA20" i="1"/>
  <c r="AA36" i="1"/>
  <c r="N52" i="1"/>
  <c r="N49" i="1"/>
  <c r="O48" i="1"/>
  <c r="P46" i="1"/>
  <c r="Q43" i="1"/>
  <c r="P45" i="1"/>
  <c r="AA34" i="1"/>
  <c r="AA33" i="1"/>
  <c r="AA7" i="1"/>
  <c r="T38" i="1"/>
  <c r="T42" i="1" s="1"/>
  <c r="Y21" i="1"/>
  <c r="X23" i="1"/>
  <c r="AA38" i="7" l="1"/>
  <c r="AA42" i="7" s="1"/>
  <c r="AA38" i="6"/>
  <c r="AA42" i="6" s="1"/>
  <c r="AA38" i="4"/>
  <c r="AA42" i="4" s="1"/>
  <c r="O49" i="7"/>
  <c r="P48" i="4"/>
  <c r="P51" i="4" s="1"/>
  <c r="P52" i="4" s="1"/>
  <c r="P48" i="7"/>
  <c r="P51" i="7" s="1"/>
  <c r="P52" i="7" s="1"/>
  <c r="O49" i="6"/>
  <c r="Q45" i="7"/>
  <c r="Q46" i="7"/>
  <c r="R43" i="7"/>
  <c r="Q46" i="4"/>
  <c r="Q45" i="4"/>
  <c r="R43" i="4"/>
  <c r="Q45" i="6"/>
  <c r="Q46" i="6"/>
  <c r="R43" i="6"/>
  <c r="P48" i="6"/>
  <c r="P51" i="6" s="1"/>
  <c r="P52" i="6" s="1"/>
  <c r="O49" i="4"/>
  <c r="P48" i="1"/>
  <c r="P51" i="1" s="1"/>
  <c r="R43" i="1"/>
  <c r="Q45" i="1"/>
  <c r="Q46" i="1"/>
  <c r="O51" i="1"/>
  <c r="O52" i="1" s="1"/>
  <c r="O49" i="1"/>
  <c r="U38" i="1"/>
  <c r="U42" i="1" s="1"/>
  <c r="Z21" i="1"/>
  <c r="Y23" i="1"/>
  <c r="P49" i="7" l="1"/>
  <c r="P49" i="4"/>
  <c r="Q48" i="6"/>
  <c r="Q51" i="6" s="1"/>
  <c r="Q52" i="6" s="1"/>
  <c r="P49" i="6"/>
  <c r="R45" i="7"/>
  <c r="R46" i="7"/>
  <c r="S43" i="7"/>
  <c r="R46" i="6"/>
  <c r="R45" i="6"/>
  <c r="S43" i="6"/>
  <c r="S43" i="4"/>
  <c r="R46" i="4"/>
  <c r="R45" i="4"/>
  <c r="Q48" i="4"/>
  <c r="Q51" i="4" s="1"/>
  <c r="Q52" i="4" s="1"/>
  <c r="Q48" i="7"/>
  <c r="Q51" i="7" s="1"/>
  <c r="Q52" i="7" s="1"/>
  <c r="P49" i="1"/>
  <c r="P52" i="1"/>
  <c r="Q48" i="1"/>
  <c r="Q51" i="1" s="1"/>
  <c r="R46" i="1"/>
  <c r="S43" i="1"/>
  <c r="R45" i="1"/>
  <c r="V38" i="1"/>
  <c r="V42" i="1" s="1"/>
  <c r="AA21" i="1"/>
  <c r="Z23" i="1"/>
  <c r="R48" i="4" l="1"/>
  <c r="R51" i="4" s="1"/>
  <c r="R52" i="4" s="1"/>
  <c r="R48" i="6"/>
  <c r="R51" i="6" s="1"/>
  <c r="R52" i="6" s="1"/>
  <c r="Q49" i="6"/>
  <c r="Q49" i="4"/>
  <c r="R48" i="7"/>
  <c r="R51" i="7" s="1"/>
  <c r="R52" i="7" s="1"/>
  <c r="S45" i="4"/>
  <c r="T43" i="4"/>
  <c r="S46" i="4"/>
  <c r="S46" i="6"/>
  <c r="S45" i="6"/>
  <c r="T43" i="6"/>
  <c r="S45" i="7"/>
  <c r="S46" i="7"/>
  <c r="T43" i="7"/>
  <c r="Q49" i="7"/>
  <c r="AA23" i="1"/>
  <c r="Q52" i="1"/>
  <c r="R48" i="1"/>
  <c r="R51" i="1" s="1"/>
  <c r="T43" i="1"/>
  <c r="S45" i="1"/>
  <c r="S46" i="1"/>
  <c r="Q49" i="1"/>
  <c r="W38" i="1"/>
  <c r="W42" i="1" s="1"/>
  <c r="R49" i="4" l="1"/>
  <c r="R49" i="6"/>
  <c r="S48" i="4"/>
  <c r="S51" i="4" s="1"/>
  <c r="S52" i="4" s="1"/>
  <c r="S48" i="7"/>
  <c r="S51" i="7" s="1"/>
  <c r="S52" i="7" s="1"/>
  <c r="R49" i="7"/>
  <c r="T46" i="6"/>
  <c r="U43" i="6"/>
  <c r="T45" i="6"/>
  <c r="T45" i="7"/>
  <c r="T46" i="7"/>
  <c r="U43" i="7"/>
  <c r="S48" i="6"/>
  <c r="S51" i="6" s="1"/>
  <c r="S52" i="6" s="1"/>
  <c r="T46" i="4"/>
  <c r="U43" i="4"/>
  <c r="T45" i="4"/>
  <c r="R49" i="1"/>
  <c r="R52" i="1"/>
  <c r="S48" i="1"/>
  <c r="S51" i="1" s="1"/>
  <c r="T46" i="1"/>
  <c r="T45" i="1"/>
  <c r="U43" i="1"/>
  <c r="X38" i="1"/>
  <c r="X42" i="1" s="1"/>
  <c r="S49" i="4" l="1"/>
  <c r="T48" i="4"/>
  <c r="T51" i="4" s="1"/>
  <c r="T52" i="4" s="1"/>
  <c r="T48" i="6"/>
  <c r="T51" i="6" s="1"/>
  <c r="T52" i="6" s="1"/>
  <c r="S49" i="6"/>
  <c r="U45" i="7"/>
  <c r="U46" i="7"/>
  <c r="V43" i="7"/>
  <c r="U45" i="4"/>
  <c r="V43" i="4"/>
  <c r="U46" i="4"/>
  <c r="U46" i="6"/>
  <c r="V43" i="6"/>
  <c r="U45" i="6"/>
  <c r="T48" i="7"/>
  <c r="T51" i="7" s="1"/>
  <c r="T52" i="7" s="1"/>
  <c r="S49" i="7"/>
  <c r="S52" i="1"/>
  <c r="T48" i="1"/>
  <c r="T51" i="1" s="1"/>
  <c r="U46" i="1"/>
  <c r="V43" i="1"/>
  <c r="U45" i="1"/>
  <c r="S49" i="1"/>
  <c r="Y38" i="1"/>
  <c r="Y42" i="1" s="1"/>
  <c r="U48" i="4" l="1"/>
  <c r="U51" i="4" s="1"/>
  <c r="U52" i="4" s="1"/>
  <c r="T49" i="7"/>
  <c r="T49" i="6"/>
  <c r="U48" i="6"/>
  <c r="U51" i="6" s="1"/>
  <c r="U52" i="6" s="1"/>
  <c r="T49" i="4"/>
  <c r="V45" i="6"/>
  <c r="V46" i="6"/>
  <c r="W43" i="6"/>
  <c r="V45" i="7"/>
  <c r="V46" i="7"/>
  <c r="W43" i="7"/>
  <c r="W43" i="4"/>
  <c r="V45" i="4"/>
  <c r="V46" i="4"/>
  <c r="U48" i="7"/>
  <c r="U51" i="7" s="1"/>
  <c r="U52" i="7" s="1"/>
  <c r="T52" i="1"/>
  <c r="T49" i="1"/>
  <c r="U48" i="1"/>
  <c r="V46" i="1"/>
  <c r="W43" i="1"/>
  <c r="V45" i="1"/>
  <c r="Z38" i="1"/>
  <c r="Z42" i="1" s="1"/>
  <c r="AA38" i="1"/>
  <c r="AA42" i="1" s="1"/>
  <c r="U49" i="4" l="1"/>
  <c r="U49" i="6"/>
  <c r="V48" i="4"/>
  <c r="V51" i="4" s="1"/>
  <c r="V52" i="4" s="1"/>
  <c r="V48" i="7"/>
  <c r="V51" i="7" s="1"/>
  <c r="V52" i="7" s="1"/>
  <c r="X43" i="6"/>
  <c r="W45" i="6"/>
  <c r="W46" i="6"/>
  <c r="X43" i="4"/>
  <c r="W46" i="4"/>
  <c r="W45" i="4"/>
  <c r="V48" i="6"/>
  <c r="V51" i="6" s="1"/>
  <c r="V52" i="6" s="1"/>
  <c r="W45" i="7"/>
  <c r="X43" i="7"/>
  <c r="W46" i="7"/>
  <c r="U49" i="7"/>
  <c r="U51" i="1"/>
  <c r="U52" i="1" s="1"/>
  <c r="U49" i="1"/>
  <c r="V48" i="1"/>
  <c r="V51" i="1" s="1"/>
  <c r="W46" i="1"/>
  <c r="X43" i="1"/>
  <c r="W45" i="1"/>
  <c r="V49" i="7" l="1"/>
  <c r="W48" i="4"/>
  <c r="W51" i="4" s="1"/>
  <c r="W52" i="4" s="1"/>
  <c r="V49" i="4"/>
  <c r="V49" i="6"/>
  <c r="X45" i="7"/>
  <c r="X46" i="7"/>
  <c r="Y43" i="7"/>
  <c r="W48" i="6"/>
  <c r="W51" i="6" s="1"/>
  <c r="W52" i="6" s="1"/>
  <c r="W48" i="7"/>
  <c r="W51" i="7" s="1"/>
  <c r="W52" i="7" s="1"/>
  <c r="X45" i="4"/>
  <c r="Y43" i="4"/>
  <c r="X46" i="4"/>
  <c r="Y43" i="6"/>
  <c r="X46" i="6"/>
  <c r="X45" i="6"/>
  <c r="V49" i="1"/>
  <c r="V52" i="1"/>
  <c r="W48" i="1"/>
  <c r="W51" i="1" s="1"/>
  <c r="X45" i="1"/>
  <c r="X46" i="1"/>
  <c r="Y43" i="1"/>
  <c r="W49" i="4" l="1"/>
  <c r="X48" i="4"/>
  <c r="X51" i="4" s="1"/>
  <c r="X52" i="4" s="1"/>
  <c r="W49" i="7"/>
  <c r="X48" i="6"/>
  <c r="X51" i="6" s="1"/>
  <c r="X52" i="6" s="1"/>
  <c r="Y45" i="4"/>
  <c r="Y46" i="4"/>
  <c r="Z43" i="4"/>
  <c r="W49" i="6"/>
  <c r="X49" i="6" s="1"/>
  <c r="Y46" i="6"/>
  <c r="Z43" i="6"/>
  <c r="Y45" i="6"/>
  <c r="Y45" i="7"/>
  <c r="Z43" i="7"/>
  <c r="Y46" i="7"/>
  <c r="X48" i="7"/>
  <c r="X51" i="7" s="1"/>
  <c r="X52" i="7" s="1"/>
  <c r="X48" i="1"/>
  <c r="X51" i="1" s="1"/>
  <c r="W52" i="1"/>
  <c r="W49" i="1"/>
  <c r="Y46" i="1"/>
  <c r="Y45" i="1"/>
  <c r="Z43" i="1"/>
  <c r="X49" i="4" l="1"/>
  <c r="X49" i="7"/>
  <c r="Y48" i="6"/>
  <c r="Y51" i="6" s="1"/>
  <c r="Y52" i="6" s="1"/>
  <c r="Z45" i="7"/>
  <c r="AA43" i="7"/>
  <c r="Z46" i="7"/>
  <c r="Z46" i="6"/>
  <c r="AA43" i="6"/>
  <c r="Z45" i="6"/>
  <c r="Y48" i="7"/>
  <c r="Y51" i="7" s="1"/>
  <c r="Y52" i="7" s="1"/>
  <c r="Y48" i="4"/>
  <c r="Y51" i="4" s="1"/>
  <c r="Y52" i="4" s="1"/>
  <c r="Z45" i="4"/>
  <c r="Z46" i="4"/>
  <c r="AA43" i="4"/>
  <c r="X49" i="1"/>
  <c r="X52" i="1"/>
  <c r="Z46" i="1"/>
  <c r="Z45" i="1"/>
  <c r="AA43" i="1"/>
  <c r="Y48" i="1"/>
  <c r="Y49" i="6" l="1"/>
  <c r="Z48" i="6"/>
  <c r="Z51" i="6" s="1"/>
  <c r="Z52" i="6" s="1"/>
  <c r="AA46" i="4"/>
  <c r="AA45" i="4"/>
  <c r="AA45" i="7"/>
  <c r="AA46" i="7"/>
  <c r="Y49" i="7"/>
  <c r="Z48" i="4"/>
  <c r="Z51" i="4" s="1"/>
  <c r="Z52" i="4" s="1"/>
  <c r="Y49" i="4"/>
  <c r="AA45" i="6"/>
  <c r="AA46" i="6"/>
  <c r="Z48" i="7"/>
  <c r="Z51" i="7" s="1"/>
  <c r="Z52" i="7" s="1"/>
  <c r="AA45" i="1"/>
  <c r="AA46" i="1"/>
  <c r="Y51" i="1"/>
  <c r="Y52" i="1" s="1"/>
  <c r="Y49" i="1"/>
  <c r="Z48" i="1"/>
  <c r="Z51" i="1" s="1"/>
  <c r="Z49" i="6" l="1"/>
  <c r="AA48" i="4"/>
  <c r="AA51" i="4" s="1"/>
  <c r="AA52" i="4" s="1"/>
  <c r="Z49" i="7"/>
  <c r="AA48" i="6"/>
  <c r="Z49" i="4"/>
  <c r="AA48" i="7"/>
  <c r="AA51" i="7" s="1"/>
  <c r="AA52" i="7" s="1"/>
  <c r="AA48" i="1"/>
  <c r="AA51" i="1" s="1"/>
  <c r="Z52" i="1"/>
  <c r="Z49" i="1"/>
  <c r="AA49" i="4" l="1"/>
  <c r="AA49" i="7"/>
  <c r="AA51" i="6"/>
  <c r="AA52" i="6" s="1"/>
  <c r="AA49" i="6"/>
  <c r="AA49" i="1"/>
  <c r="AA52" i="1"/>
</calcChain>
</file>

<file path=xl/sharedStrings.xml><?xml version="1.0" encoding="utf-8"?>
<sst xmlns="http://schemas.openxmlformats.org/spreadsheetml/2006/main" count="345" uniqueCount="188">
  <si>
    <t>€</t>
  </si>
  <si>
    <t>Einnahmen Grundsteuer / m²</t>
  </si>
  <si>
    <t>Fläche Sterzwinkel</t>
  </si>
  <si>
    <t>m²</t>
  </si>
  <si>
    <t>Einnahmen</t>
  </si>
  <si>
    <t>Personen</t>
  </si>
  <si>
    <t>Grundsteuer</t>
  </si>
  <si>
    <t>Ausgaben</t>
  </si>
  <si>
    <t>Summe</t>
  </si>
  <si>
    <t>EkSt - Bevölkerungszunahme</t>
  </si>
  <si>
    <t>Gewerbesteuer</t>
  </si>
  <si>
    <t>Erschließungsaufwand</t>
  </si>
  <si>
    <t>Ertrag</t>
  </si>
  <si>
    <t>Einwohner</t>
  </si>
  <si>
    <t>Mitarbeiter Gemeinde</t>
  </si>
  <si>
    <t>Kosten zusätzl. Mitarbeiter Verw.</t>
  </si>
  <si>
    <t>Einwohner Sterzwinkel</t>
  </si>
  <si>
    <t>Kosten Kindergarten</t>
  </si>
  <si>
    <t>71% Grundstücke nutzbar</t>
  </si>
  <si>
    <t>Einzelhäuser</t>
  </si>
  <si>
    <t>Doppelhäuser</t>
  </si>
  <si>
    <t>Reihenhäuser</t>
  </si>
  <si>
    <t>Häuser</t>
  </si>
  <si>
    <t>Ertrag kumuliert</t>
  </si>
  <si>
    <t>1. Grunddaten</t>
  </si>
  <si>
    <t>Anteil Kleinkinder an Einwohnerzahl</t>
  </si>
  <si>
    <t>Personalkosten / Mitarbeiter</t>
  </si>
  <si>
    <t>Mitarbeiter pro Einw.</t>
  </si>
  <si>
    <t>Wohneinheiten</t>
  </si>
  <si>
    <t>Kosten Mitarbeiter Bauamt (80%)</t>
  </si>
  <si>
    <t>Bevölkerungszunahme Sterzwinkel (extern)</t>
  </si>
  <si>
    <t>je Einheit</t>
  </si>
  <si>
    <t>Einheiten</t>
  </si>
  <si>
    <t>Anteil externe Zunahme an Gesamtbevölkerung Sterzwinkel</t>
  </si>
  <si>
    <t>Reale Zunahme Bevölkerung Hirschberg</t>
  </si>
  <si>
    <t>1.2.</t>
  </si>
  <si>
    <t>1.1.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</si>
  <si>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</si>
  <si>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</si>
  <si>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</si>
  <si>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</si>
  <si>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</si>
  <si>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</si>
  <si>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</si>
  <si>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</si>
  <si>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</si>
  <si>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</si>
  <si>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</si>
  <si>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2.3.</t>
  </si>
  <si>
    <t>3.3.</t>
  </si>
  <si>
    <t>3.1.</t>
  </si>
  <si>
    <t>3.2.</t>
  </si>
  <si>
    <t>1.12.</t>
  </si>
  <si>
    <t>QM Preis - Durchschnitt je Grundstück</t>
  </si>
  <si>
    <t>1.13.</t>
  </si>
  <si>
    <t>Grundstücksgröße - Durchschnitt</t>
  </si>
  <si>
    <t>€/m²</t>
  </si>
  <si>
    <t>1.14.</t>
  </si>
  <si>
    <t>Grundstücke Gemeinde</t>
  </si>
  <si>
    <t>Gewerbegrundstücke Gemeinde</t>
  </si>
  <si>
    <t>1.15.</t>
  </si>
  <si>
    <t>4.1.</t>
  </si>
  <si>
    <t>4.2.</t>
  </si>
  <si>
    <t>Ankauf Grundstücke</t>
  </si>
  <si>
    <t>5.1.</t>
  </si>
  <si>
    <t>5.2.</t>
  </si>
  <si>
    <t>5.3.</t>
  </si>
  <si>
    <t>5.4.</t>
  </si>
  <si>
    <t>5.5.</t>
  </si>
  <si>
    <t>Erlös aus Verkauf Grundstücke Gemeinde</t>
  </si>
  <si>
    <t>6.1.</t>
  </si>
  <si>
    <t>Zusätzliche Mitarbeiter Verwaltung</t>
  </si>
  <si>
    <t>6.2.</t>
  </si>
  <si>
    <t>Zusätzlicher Mitarbeiter Bauamt</t>
  </si>
  <si>
    <t>6.3.</t>
  </si>
  <si>
    <t>5.6.</t>
  </si>
  <si>
    <t>Externe Zunahme Einwohner Sterzwinkel</t>
  </si>
  <si>
    <t>Verkauf Grundstücke Gemeinde</t>
  </si>
  <si>
    <t>Kosten Grundschule</t>
  </si>
  <si>
    <t>Zinsaufwand</t>
  </si>
  <si>
    <t>Zinsertrag</t>
  </si>
  <si>
    <t>Ertrag inkl. Zinsen</t>
  </si>
  <si>
    <t>Ankauf Grundstücke Gemeinde</t>
  </si>
  <si>
    <t>7. Zinsatz</t>
  </si>
  <si>
    <t>7.1.</t>
  </si>
  <si>
    <t>Sollzins</t>
  </si>
  <si>
    <t>7.2.</t>
  </si>
  <si>
    <t>Habenzins</t>
  </si>
  <si>
    <t>Folgekosten gem. STEG Fokus</t>
  </si>
  <si>
    <t>Erschließungsaufwand Gemeinde</t>
  </si>
  <si>
    <t>Ertrag inkl. Zinsen kumuliert</t>
  </si>
  <si>
    <t>Personalkosten (Haushalt 2012)</t>
  </si>
  <si>
    <t>Jährlicher Unterhalt Sterzwinkel p.a.</t>
  </si>
  <si>
    <t>Kreisumlage Zunahme Einwohner</t>
  </si>
  <si>
    <t>5.7.</t>
  </si>
  <si>
    <t>Kreisumlage pro Einwohner</t>
  </si>
  <si>
    <t>Wert Grundstücke Eigentümer</t>
  </si>
  <si>
    <t>4.3.</t>
  </si>
  <si>
    <t>Wert pro Grundstück Eigentümer</t>
  </si>
  <si>
    <t>Finanzausgleichsumlage pro Einwohner</t>
  </si>
  <si>
    <t>Finanzausgleichsumlage</t>
  </si>
  <si>
    <t>Steuerkraftsumme (Plan 2012)</t>
  </si>
  <si>
    <t>Finanzausgleichsumlage Zunahme Einwohner</t>
  </si>
  <si>
    <t>2. Einnahmen</t>
  </si>
  <si>
    <t>3. Personal</t>
  </si>
  <si>
    <t>4. Bebauung</t>
  </si>
  <si>
    <t>5. Bevölkerung</t>
  </si>
  <si>
    <t>6. Ausgaben</t>
  </si>
  <si>
    <t>8. Vergleich</t>
  </si>
  <si>
    <t>8.1.</t>
  </si>
  <si>
    <t>8.2.</t>
  </si>
  <si>
    <t>Einwohner Hirschberg 2011</t>
  </si>
  <si>
    <t>1.16.</t>
  </si>
  <si>
    <t>6.4.</t>
  </si>
  <si>
    <t>6.6.</t>
  </si>
  <si>
    <t>6.7.</t>
  </si>
  <si>
    <t>6.8.</t>
  </si>
  <si>
    <t>6.5.</t>
  </si>
  <si>
    <t>4.4.</t>
  </si>
  <si>
    <t>Ertrag pro Einwohner (Stand 2011)</t>
  </si>
  <si>
    <t>Ertrag pro Einwohner kumuliert (Stand 2011)</t>
  </si>
  <si>
    <t>Zusatzkosten Verwaltung p.a. pro Einwohner</t>
  </si>
  <si>
    <t>Verwaltungskosten Zunahme Einwohner</t>
  </si>
  <si>
    <t>Anzahl Kleinkinder bis 6 Jahre</t>
  </si>
  <si>
    <t>Kreisumlage</t>
  </si>
  <si>
    <t>1.17.</t>
  </si>
  <si>
    <t>1.18.</t>
  </si>
  <si>
    <t>Schlüsselzuweisungen</t>
  </si>
  <si>
    <t>Steuerkraftmesszahl</t>
  </si>
  <si>
    <t>Bedarfsmesszahl</t>
  </si>
  <si>
    <t>Kommunale Investitionspauschale / Einwohner</t>
  </si>
  <si>
    <t>2.4.</t>
  </si>
  <si>
    <t>2.5.</t>
  </si>
  <si>
    <t>Anteil an Umsatzsteuer / Einwohner</t>
  </si>
  <si>
    <t>Anteil an der Umsatzsteuer (Haushalt 2012)</t>
  </si>
  <si>
    <t>Anteil Schlüsselzuweisung / Einwohner</t>
  </si>
  <si>
    <t>1.19.</t>
  </si>
  <si>
    <t>1.20.</t>
  </si>
  <si>
    <t>1.21.</t>
  </si>
  <si>
    <t>1.22.</t>
  </si>
  <si>
    <t>1.23.</t>
  </si>
  <si>
    <t>1.24.</t>
  </si>
  <si>
    <t>1.25.</t>
  </si>
  <si>
    <t>Kleinkinderbetreuung (Haushalt 2012)</t>
  </si>
  <si>
    <t>Kindergartenzuschuß Land (Haushalt 2012)</t>
  </si>
  <si>
    <t>1.26.</t>
  </si>
  <si>
    <t>Umsatzsteuer - Bevölkerungszunahme</t>
  </si>
  <si>
    <t>Zusatzkosten Kindergartenplatz pro Kind p.a.</t>
  </si>
  <si>
    <t>Zusatzkosten Schulplatz pro Kind p.a.</t>
  </si>
  <si>
    <t>Schlüsselzuweisungen - Bevölkerungszunahme</t>
  </si>
  <si>
    <t>Kommunale Investitionspauschale - Bevölkerungszunahme</t>
  </si>
  <si>
    <t>Kapazität Kindergarten Großsachsen</t>
  </si>
  <si>
    <t>Kapazität Schule Großsachsen</t>
  </si>
  <si>
    <t>1.27.</t>
  </si>
  <si>
    <t>1.28.</t>
  </si>
  <si>
    <t>1.29.</t>
  </si>
  <si>
    <t>1.30.</t>
  </si>
  <si>
    <t>Gewinn- und Verlustrechnung Sterzwinkel - Variante I</t>
  </si>
  <si>
    <t>Gewinn- und Verlustrechnung Sterzwinkel - Variante II</t>
  </si>
  <si>
    <t>Gewinn- und Verlustrechnung Sterzwinkel - Variante IV</t>
  </si>
  <si>
    <t>Zuschuß Gemeinde Grundschule Großsachsen</t>
  </si>
  <si>
    <t>Zuschuß Gemeinde Kindergarten Großsachsen</t>
  </si>
  <si>
    <t>Familienlastenausgleich (Haushalt 2012)</t>
  </si>
  <si>
    <t>Anteil an der Einkommenssteuer (Haushalt 2012)</t>
  </si>
  <si>
    <t>Einnahmen aus der Einkommenssteuer / Einwohner</t>
  </si>
  <si>
    <t>6.9.</t>
  </si>
  <si>
    <t>1.31.</t>
  </si>
  <si>
    <t>Kosten Fördermaßnahmen Schüler</t>
  </si>
  <si>
    <t>Zuschuß Gemeinde Fördermaßnahmen</t>
  </si>
  <si>
    <t>Anzahl Schulkinder</t>
  </si>
  <si>
    <t>1.32.</t>
  </si>
  <si>
    <t>Zusatzkosten Fördermaßnahnen pro Kind p.a.</t>
  </si>
  <si>
    <t>Effektive Kindergartenkinder</t>
  </si>
  <si>
    <t>Effektive Grundschulkinder</t>
  </si>
  <si>
    <t>Externe Zunahme Kindergartenkinder (3-6 Jahre)</t>
  </si>
  <si>
    <t>Anteil Kindergartenkinder (3-6 Jahre) an Zunahme Bevölkerung in %</t>
  </si>
  <si>
    <t>Anteil Einkommensteuerpflichtige &amp; Rentner an Zunahme Bevölkerung</t>
  </si>
  <si>
    <t>Anteil Kindergartenkinder (3-6 Jahre) an Zunahme Bevölkerung</t>
  </si>
  <si>
    <t>Anteil Grundschulkinder (6-10 Jahre) an Zunahme Bevölkerung in %</t>
  </si>
  <si>
    <t>Anteil Grundschulkinder (6-10 Jahre) an Zunahme Bevölkerung</t>
  </si>
  <si>
    <t>Anteil Einkommensteuerpflichtige &amp; Rentner an Zunahme Bevölkerung in %</t>
  </si>
  <si>
    <t>5.8.</t>
  </si>
  <si>
    <t>5.9.</t>
  </si>
  <si>
    <t>Externe Zunahme Grundschulkinder (6-10 Jahre)</t>
  </si>
  <si>
    <t>Externe Zunahme Einkommensteuerpflichtige &amp; Rentner</t>
  </si>
  <si>
    <t>Gewinn- und Verlustrechnung Sterzwinkel - Variante III</t>
  </si>
  <si>
    <t>5.10.</t>
  </si>
  <si>
    <t>Anzahl Einwohner &lt; 20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</si>
</sst>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0.0%"/>
    <numFmt numFmtId="167" formatCode="0_ ;[Red]\-0\ "/>
    <numFmt numFmtId="168" formatCode="0.0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9" fontId="5" fillId="0" borderId="0" applyFill="0" applyBorder="0" applyAlignment="0" applyProtection="0"/>
  </cellStyleXfs>
  <cellXfs count="7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7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/>
    <xf numFmtId="164" fontId="0" fillId="0" borderId="1" xfId="0" applyNumberFormat="1" applyFont="1" applyBorder="1"/>
    <xf numFmtId="164" fontId="1" fillId="2" borderId="1" xfId="0" applyNumberFormat="1" applyFont="1" applyFill="1" applyBorder="1"/>
    <xf numFmtId="164" fontId="0" fillId="0" borderId="0" xfId="0" applyNumberFormat="1" applyFont="1"/>
    <xf numFmtId="164" fontId="0" fillId="2" borderId="1" xfId="0" applyNumberFormat="1" applyFont="1" applyFill="1" applyBorder="1"/>
    <xf numFmtId="164" fontId="0" fillId="0" borderId="1" xfId="0" applyNumberFormat="1" applyBorder="1"/>
    <xf numFmtId="164" fontId="6" fillId="0" borderId="0" xfId="0" applyNumberFormat="1" applyFont="1"/>
    <xf numFmtId="164" fontId="7" fillId="0" borderId="0" xfId="0" applyNumberFormat="1" applyFont="1"/>
    <xf numFmtId="164" fontId="0" fillId="3" borderId="1" xfId="0" applyNumberFormat="1" applyFont="1" applyFill="1" applyBorder="1"/>
    <xf numFmtId="164" fontId="1" fillId="4" borderId="1" xfId="0" applyNumberFormat="1" applyFont="1" applyFill="1" applyBorder="1"/>
    <xf numFmtId="164" fontId="0" fillId="0" borderId="1" xfId="0" applyNumberFormat="1" applyFont="1" applyBorder="1" applyAlignment="1"/>
    <xf numFmtId="164" fontId="10" fillId="0" borderId="1" xfId="0" applyNumberFormat="1" applyFont="1" applyBorder="1"/>
    <xf numFmtId="164" fontId="6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9" fontId="8" fillId="0" borderId="0" xfId="1" applyFont="1" applyProtection="1">
      <protection locked="0"/>
    </xf>
    <xf numFmtId="164" fontId="9" fillId="5" borderId="0" xfId="0" applyNumberFormat="1" applyFont="1" applyFill="1" applyAlignment="1" applyProtection="1">
      <alignment horizontal="right"/>
      <protection locked="0"/>
    </xf>
    <xf numFmtId="10" fontId="5" fillId="5" borderId="0" xfId="1" applyNumberFormat="1" applyFont="1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164" fontId="0" fillId="5" borderId="0" xfId="0" applyNumberFormat="1" applyFont="1" applyFill="1" applyProtection="1">
      <protection locked="0"/>
    </xf>
    <xf numFmtId="0" fontId="0" fillId="5" borderId="0" xfId="0" applyFont="1" applyFill="1" applyProtection="1">
      <protection locked="0"/>
    </xf>
    <xf numFmtId="165" fontId="0" fillId="5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Protection="1">
      <protection locked="0"/>
    </xf>
    <xf numFmtId="164" fontId="0" fillId="0" borderId="0" xfId="0" applyNumberFormat="1" applyFill="1" applyAlignment="1" applyProtection="1">
      <alignment horizontal="right" indent="1"/>
      <protection locked="0"/>
    </xf>
    <xf numFmtId="164" fontId="3" fillId="0" borderId="0" xfId="0" applyNumberFormat="1" applyFont="1" applyFill="1" applyAlignment="1" applyProtection="1">
      <alignment horizontal="right" indent="1"/>
      <protection locked="0"/>
    </xf>
    <xf numFmtId="165" fontId="3" fillId="5" borderId="0" xfId="0" applyNumberFormat="1" applyFont="1" applyFill="1" applyAlignment="1" applyProtection="1">
      <alignment horizontal="right"/>
      <protection locked="0"/>
    </xf>
    <xf numFmtId="1" fontId="0" fillId="5" borderId="0" xfId="0" applyNumberFormat="1" applyFill="1" applyProtection="1">
      <protection locked="0"/>
    </xf>
    <xf numFmtId="164" fontId="0" fillId="5" borderId="0" xfId="0" applyNumberFormat="1" applyFill="1" applyProtection="1">
      <protection locked="0"/>
    </xf>
    <xf numFmtId="9" fontId="5" fillId="5" borderId="0" xfId="1" applyFont="1" applyFill="1" applyProtection="1">
      <protection locked="0"/>
    </xf>
    <xf numFmtId="168" fontId="0" fillId="5" borderId="0" xfId="0" applyNumberFormat="1" applyFill="1" applyProtection="1">
      <protection locked="0"/>
    </xf>
    <xf numFmtId="3" fontId="0" fillId="5" borderId="0" xfId="0" applyNumberFormat="1" applyFill="1" applyProtection="1">
      <protection locked="0"/>
    </xf>
    <xf numFmtId="164" fontId="4" fillId="0" borderId="0" xfId="0" applyNumberFormat="1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16" fontId="0" fillId="0" borderId="0" xfId="0" applyNumberFormat="1" applyAlignment="1" applyProtection="1">
      <alignment horizontal="right"/>
    </xf>
    <xf numFmtId="164" fontId="0" fillId="0" borderId="0" xfId="0" applyNumberFormat="1" applyFont="1" applyAlignment="1" applyProtection="1"/>
    <xf numFmtId="0" fontId="0" fillId="0" borderId="0" xfId="0" applyAlignment="1" applyProtection="1">
      <alignment horizontal="right"/>
    </xf>
    <xf numFmtId="164" fontId="1" fillId="0" borderId="0" xfId="0" applyNumberFormat="1" applyFont="1" applyProtection="1"/>
    <xf numFmtId="164" fontId="0" fillId="0" borderId="0" xfId="0" applyNumberFormat="1" applyProtection="1"/>
    <xf numFmtId="164" fontId="0" fillId="0" borderId="0" xfId="0" applyNumberFormat="1" applyFont="1" applyProtection="1"/>
    <xf numFmtId="10" fontId="9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Protection="1"/>
    <xf numFmtId="9" fontId="5" fillId="0" borderId="0" xfId="1" applyAlignment="1" applyProtection="1">
      <alignment horizontal="left"/>
    </xf>
    <xf numFmtId="164" fontId="1" fillId="0" borderId="0" xfId="0" applyNumberFormat="1" applyFont="1" applyAlignment="1" applyProtection="1"/>
    <xf numFmtId="164" fontId="2" fillId="0" borderId="0" xfId="0" applyNumberFormat="1" applyFont="1" applyAlignment="1" applyProtection="1"/>
    <xf numFmtId="164" fontId="0" fillId="0" borderId="0" xfId="0" applyNumberFormat="1" applyFill="1" applyProtection="1"/>
    <xf numFmtId="164" fontId="0" fillId="0" borderId="0" xfId="0" applyNumberFormat="1" applyFill="1" applyAlignment="1" applyProtection="1">
      <alignment horizontal="right"/>
    </xf>
    <xf numFmtId="164" fontId="3" fillId="0" borderId="0" xfId="0" applyNumberFormat="1" applyFont="1" applyFill="1" applyProtection="1"/>
    <xf numFmtId="164" fontId="1" fillId="0" borderId="0" xfId="0" applyNumberFormat="1" applyFont="1" applyFill="1" applyProtection="1"/>
    <xf numFmtId="0" fontId="0" fillId="0" borderId="0" xfId="0" applyFill="1" applyProtection="1"/>
    <xf numFmtId="164" fontId="0" fillId="0" borderId="0" xfId="0" applyNumberFormat="1" applyAlignment="1" applyProtection="1">
      <alignment horizontal="right"/>
    </xf>
    <xf numFmtId="9" fontId="8" fillId="0" borderId="0" xfId="1" applyFont="1" applyProtection="1"/>
    <xf numFmtId="168" fontId="0" fillId="0" borderId="0" xfId="0" applyNumberFormat="1" applyProtection="1"/>
    <xf numFmtId="168" fontId="1" fillId="0" borderId="0" xfId="0" applyNumberFormat="1" applyFont="1" applyProtection="1"/>
    <xf numFmtId="164" fontId="0" fillId="0" borderId="0" xfId="0" applyNumberFormat="1" applyFill="1" applyAlignment="1" applyProtection="1">
      <alignment horizontal="right" indent="1"/>
    </xf>
    <xf numFmtId="164" fontId="3" fillId="0" borderId="0" xfId="0" applyNumberFormat="1" applyFont="1" applyFill="1" applyAlignment="1" applyProtection="1">
      <alignment horizontal="right" indent="1"/>
    </xf>
    <xf numFmtId="164" fontId="1" fillId="0" borderId="0" xfId="0" applyNumberFormat="1" applyFont="1" applyFill="1" applyAlignment="1" applyProtection="1">
      <alignment horizontal="right" indent="1"/>
    </xf>
    <xf numFmtId="164" fontId="0" fillId="0" borderId="0" xfId="0" applyNumberFormat="1" applyFont="1" applyFill="1" applyProtection="1"/>
    <xf numFmtId="9" fontId="5" fillId="0" borderId="0" xfId="1" applyFont="1" applyFill="1" applyProtection="1"/>
    <xf numFmtId="1" fontId="0" fillId="0" borderId="0" xfId="0" applyNumberFormat="1" applyFont="1" applyFill="1" applyProtection="1"/>
    <xf numFmtId="1" fontId="0" fillId="0" borderId="0" xfId="0" applyNumberFormat="1" applyProtection="1"/>
    <xf numFmtId="9" fontId="5" fillId="0" borderId="0" xfId="1" applyProtection="1"/>
    <xf numFmtId="164" fontId="1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164" fontId="1" fillId="0" borderId="0" xfId="0" applyNumberFormat="1" applyFont="1" applyAlignment="1" applyProtection="1">
      <alignment horizontal="left"/>
    </xf>
    <xf numFmtId="0" fontId="5" fillId="0" borderId="0" xfId="0" applyFont="1" applyProtection="1"/>
    <xf numFmtId="164" fontId="0" fillId="0" borderId="0" xfId="0" applyNumberFormat="1" applyAlignment="1" applyProtection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AEAE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AEAE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tabSelected="1" zoomScale="85" zoomScaleNormal="85" workbookViewId="0">
      <selection activeCell="P4" sqref="P4"/>
    </sheetView>
  </sheetViews>
  <sheetFormatPr baseColWidth="10" defaultRowHeight="12.75" x14ac:dyDescent="0.2"/>
  <cols>
    <col min="1" max="1" width="6.140625" style="19" customWidth="1"/>
    <col min="2" max="2" width="42.140625" style="19" bestFit="1" customWidth="1"/>
    <col min="3" max="3" width="10.28515625" style="19" bestFit="1" customWidth="1"/>
    <col min="4" max="4" width="4.5703125" style="19" customWidth="1"/>
    <col min="5" max="5" width="9.42578125" style="19" customWidth="1"/>
    <col min="6" max="6" width="6.28515625" style="19" customWidth="1"/>
    <col min="7" max="7" width="30.7109375" style="19" customWidth="1"/>
    <col min="8" max="8" width="10.7109375" style="19" customWidth="1"/>
    <col min="9" max="9" width="11" style="19" customWidth="1"/>
    <col min="10" max="10" width="10.7109375" style="19" bestFit="1" customWidth="1"/>
    <col min="11" max="11" width="2" style="19" bestFit="1" customWidth="1"/>
    <col min="12" max="12" width="5.7109375" style="19" bestFit="1" customWidth="1"/>
    <col min="13" max="13" width="5.7109375" style="19" customWidth="1"/>
    <col min="14" max="14" width="4.140625" style="19" customWidth="1"/>
    <col min="15" max="15" width="28.7109375" style="19" bestFit="1" customWidth="1"/>
    <col min="16" max="16" width="11.42578125" style="19"/>
    <col min="17" max="17" width="2" style="19" bestFit="1" customWidth="1"/>
    <col min="18" max="16384" width="11.42578125" style="19"/>
  </cols>
  <sheetData>
    <row r="1" spans="1:22" x14ac:dyDescent="0.2">
      <c r="A1" s="38" t="s">
        <v>24</v>
      </c>
      <c r="B1" s="39"/>
      <c r="D1" s="39"/>
      <c r="E1" s="39"/>
      <c r="F1" s="38" t="s">
        <v>104</v>
      </c>
      <c r="G1" s="44"/>
      <c r="H1" s="57"/>
      <c r="I1" s="39"/>
      <c r="J1" s="39"/>
      <c r="K1" s="39"/>
      <c r="L1" s="39"/>
      <c r="M1" s="39"/>
      <c r="N1" s="71" t="s">
        <v>83</v>
      </c>
      <c r="O1" s="38"/>
      <c r="P1" s="39"/>
      <c r="Q1" s="39"/>
      <c r="R1" s="39"/>
      <c r="S1" s="39"/>
      <c r="T1" s="39"/>
      <c r="U1" s="39"/>
      <c r="V1" s="39"/>
    </row>
    <row r="2" spans="1:22" ht="9.75" customHeight="1" x14ac:dyDescent="0.2">
      <c r="A2" s="39"/>
      <c r="B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x14ac:dyDescent="0.2">
      <c r="A3" s="40" t="s">
        <v>36</v>
      </c>
      <c r="B3" s="41" t="s">
        <v>111</v>
      </c>
      <c r="C3" s="22">
        <v>9532</v>
      </c>
      <c r="D3" s="44"/>
      <c r="E3" s="44"/>
      <c r="F3" s="42" t="s">
        <v>50</v>
      </c>
      <c r="G3" s="39" t="s">
        <v>71</v>
      </c>
      <c r="H3" s="58">
        <f>+C8*L22</f>
        <v>1.8610511959714644</v>
      </c>
      <c r="I3" s="39"/>
      <c r="J3" s="39"/>
      <c r="K3" s="39"/>
      <c r="L3" s="39"/>
      <c r="M3" s="39"/>
      <c r="N3" s="56" t="s">
        <v>84</v>
      </c>
      <c r="O3" s="39" t="s">
        <v>85</v>
      </c>
      <c r="P3" s="23">
        <v>0.03</v>
      </c>
      <c r="Q3" s="39"/>
      <c r="R3" s="39"/>
      <c r="S3" s="39"/>
      <c r="T3" s="39"/>
      <c r="U3" s="39"/>
      <c r="V3" s="39"/>
    </row>
    <row r="4" spans="1:22" x14ac:dyDescent="0.2">
      <c r="A4" s="42" t="s">
        <v>35</v>
      </c>
      <c r="B4" s="41" t="s">
        <v>123</v>
      </c>
      <c r="C4" s="24">
        <f>85+91+80+81+85+97+75</f>
        <v>594</v>
      </c>
      <c r="D4" s="44"/>
      <c r="E4" s="44"/>
      <c r="F4" s="42" t="s">
        <v>51</v>
      </c>
      <c r="G4" s="39" t="s">
        <v>73</v>
      </c>
      <c r="H4" s="24">
        <v>0.8</v>
      </c>
      <c r="I4" s="39"/>
      <c r="J4" s="39"/>
      <c r="K4" s="39"/>
      <c r="L4" s="39"/>
      <c r="M4" s="39"/>
      <c r="N4" s="56" t="s">
        <v>86</v>
      </c>
      <c r="O4" s="39" t="s">
        <v>87</v>
      </c>
      <c r="P4" s="23">
        <v>1.4999999999999999E-2</v>
      </c>
      <c r="Q4" s="39"/>
      <c r="R4" s="39"/>
      <c r="S4" s="39"/>
      <c r="T4" s="39"/>
      <c r="U4" s="39"/>
      <c r="V4" s="39"/>
    </row>
    <row r="5" spans="1:22" x14ac:dyDescent="0.2">
      <c r="A5" s="42" t="s">
        <v>37</v>
      </c>
      <c r="B5" s="41" t="s">
        <v>25</v>
      </c>
      <c r="C5" s="46">
        <f>+C4/C3</f>
        <v>6.2316407889215275E-2</v>
      </c>
      <c r="D5" s="48"/>
      <c r="E5" s="44"/>
      <c r="F5" s="42" t="s">
        <v>49</v>
      </c>
      <c r="G5" s="38" t="s">
        <v>8</v>
      </c>
      <c r="H5" s="59">
        <f>SUM(H3:H4)</f>
        <v>2.6610511959714644</v>
      </c>
      <c r="I5" s="39"/>
      <c r="J5" s="39"/>
      <c r="K5" s="39"/>
      <c r="L5" s="39"/>
      <c r="M5" s="39"/>
      <c r="N5" s="39"/>
      <c r="O5" s="39"/>
      <c r="P5" s="39"/>
      <c r="Q5" s="39"/>
      <c r="R5" s="72"/>
      <c r="S5" s="39"/>
      <c r="T5" s="39"/>
      <c r="U5" s="39"/>
      <c r="V5" s="39"/>
    </row>
    <row r="6" spans="1:22" x14ac:dyDescent="0.2">
      <c r="A6" s="42" t="s">
        <v>38</v>
      </c>
      <c r="B6" s="41" t="s">
        <v>169</v>
      </c>
      <c r="C6" s="25">
        <v>442</v>
      </c>
      <c r="D6" s="48"/>
      <c r="E6" s="44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">
      <c r="A7" s="42" t="s">
        <v>39</v>
      </c>
      <c r="B7" s="39" t="s">
        <v>14</v>
      </c>
      <c r="C7" s="26">
        <v>50.54</v>
      </c>
      <c r="D7" s="48"/>
      <c r="E7" s="44"/>
      <c r="F7" s="39"/>
      <c r="G7" s="39"/>
      <c r="H7" s="39"/>
      <c r="I7" s="39"/>
      <c r="J7" s="39"/>
      <c r="K7" s="39"/>
      <c r="L7" s="39"/>
      <c r="M7" s="39"/>
      <c r="N7" s="38" t="s">
        <v>108</v>
      </c>
      <c r="O7" s="39"/>
      <c r="P7" s="39"/>
      <c r="Q7" s="39"/>
      <c r="R7" s="39"/>
      <c r="S7" s="39"/>
      <c r="T7" s="39"/>
      <c r="U7" s="39"/>
      <c r="V7" s="39"/>
    </row>
    <row r="8" spans="1:22" x14ac:dyDescent="0.2">
      <c r="A8" s="42" t="s">
        <v>40</v>
      </c>
      <c r="B8" s="39" t="s">
        <v>27</v>
      </c>
      <c r="C8" s="47">
        <f>+C7/C3</f>
        <v>5.3021401594628616E-3</v>
      </c>
      <c r="D8" s="48"/>
      <c r="E8" s="44"/>
      <c r="F8" s="49" t="s">
        <v>105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2">
      <c r="A9" s="42" t="s">
        <v>41</v>
      </c>
      <c r="B9" s="41" t="s">
        <v>91</v>
      </c>
      <c r="C9" s="25">
        <v>2777700</v>
      </c>
      <c r="D9" s="44" t="s">
        <v>0</v>
      </c>
      <c r="E9" s="44"/>
      <c r="F9" s="44"/>
      <c r="G9" s="44"/>
      <c r="H9" s="44"/>
      <c r="I9" s="68" t="s">
        <v>5</v>
      </c>
      <c r="J9" s="44"/>
      <c r="K9" s="39"/>
      <c r="L9" s="39"/>
      <c r="M9" s="39"/>
      <c r="N9" s="42" t="s">
        <v>109</v>
      </c>
      <c r="O9" s="39" t="s">
        <v>96</v>
      </c>
      <c r="P9" s="44">
        <f>+(H15-C28)*C26*C27</f>
        <v>19088598.726114649</v>
      </c>
      <c r="Q9" s="73" t="s">
        <v>0</v>
      </c>
      <c r="R9" s="39"/>
      <c r="S9" s="39"/>
      <c r="T9" s="39"/>
      <c r="U9" s="39"/>
      <c r="V9" s="39"/>
    </row>
    <row r="10" spans="1:22" x14ac:dyDescent="0.2">
      <c r="A10" s="42" t="s">
        <v>42</v>
      </c>
      <c r="B10" s="41" t="s">
        <v>26</v>
      </c>
      <c r="C10" s="45">
        <f>+C9/C7</f>
        <v>54960.427384250099</v>
      </c>
      <c r="D10" s="44" t="s">
        <v>0</v>
      </c>
      <c r="E10" s="44"/>
      <c r="F10" s="44"/>
      <c r="G10" s="50" t="s">
        <v>22</v>
      </c>
      <c r="H10" s="50" t="s">
        <v>32</v>
      </c>
      <c r="I10" s="69" t="s">
        <v>31</v>
      </c>
      <c r="J10" s="70" t="s">
        <v>13</v>
      </c>
      <c r="K10" s="39"/>
      <c r="L10" s="39"/>
      <c r="M10" s="39"/>
      <c r="N10" s="42" t="s">
        <v>110</v>
      </c>
      <c r="O10" s="39" t="s">
        <v>98</v>
      </c>
      <c r="P10" s="44">
        <f>+P9/(H15-C28)</f>
        <v>142452.22929936307</v>
      </c>
      <c r="Q10" s="73" t="s">
        <v>0</v>
      </c>
      <c r="R10" s="39"/>
      <c r="S10" s="39"/>
      <c r="T10" s="39"/>
      <c r="U10" s="39"/>
      <c r="V10" s="39"/>
    </row>
    <row r="11" spans="1:22" x14ac:dyDescent="0.2">
      <c r="A11" s="42" t="s">
        <v>43</v>
      </c>
      <c r="B11" s="41" t="s">
        <v>1</v>
      </c>
      <c r="C11" s="27">
        <v>0.8</v>
      </c>
      <c r="D11" s="51" t="s">
        <v>0</v>
      </c>
      <c r="E11" s="51"/>
      <c r="F11" s="52"/>
      <c r="G11" s="51"/>
      <c r="H11" s="51"/>
      <c r="I11" s="51"/>
      <c r="J11" s="51"/>
      <c r="K11" s="55"/>
      <c r="L11" s="55"/>
      <c r="M11" s="43"/>
      <c r="N11" s="39"/>
      <c r="O11" s="39"/>
      <c r="P11" s="39"/>
      <c r="Q11" s="39"/>
      <c r="R11" s="39"/>
      <c r="S11" s="39"/>
      <c r="T11" s="39"/>
      <c r="U11" s="39"/>
      <c r="V11" s="39"/>
    </row>
    <row r="12" spans="1:22" x14ac:dyDescent="0.2">
      <c r="A12" s="42" t="s">
        <v>44</v>
      </c>
      <c r="B12" s="41" t="s">
        <v>101</v>
      </c>
      <c r="C12" s="25">
        <v>8976509</v>
      </c>
      <c r="D12" s="51" t="s">
        <v>0</v>
      </c>
      <c r="E12" s="51"/>
      <c r="F12" s="52" t="s">
        <v>61</v>
      </c>
      <c r="G12" s="51" t="s">
        <v>19</v>
      </c>
      <c r="H12" s="29">
        <v>76</v>
      </c>
      <c r="I12" s="27">
        <v>4.5</v>
      </c>
      <c r="J12" s="60">
        <f>+H12*I12</f>
        <v>342</v>
      </c>
      <c r="K12" s="55"/>
      <c r="L12" s="55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x14ac:dyDescent="0.2">
      <c r="A13" s="42" t="s">
        <v>45</v>
      </c>
      <c r="B13" s="41" t="s">
        <v>128</v>
      </c>
      <c r="C13" s="25">
        <v>7531029</v>
      </c>
      <c r="D13" s="51" t="s">
        <v>0</v>
      </c>
      <c r="E13" s="51"/>
      <c r="F13" s="52" t="s">
        <v>62</v>
      </c>
      <c r="G13" s="51" t="s">
        <v>20</v>
      </c>
      <c r="H13" s="29">
        <v>48</v>
      </c>
      <c r="I13" s="27">
        <v>3</v>
      </c>
      <c r="J13" s="60">
        <f>+H13*I13</f>
        <v>144</v>
      </c>
      <c r="K13" s="55"/>
      <c r="L13" s="55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x14ac:dyDescent="0.2">
      <c r="A14" s="42" t="s">
        <v>52</v>
      </c>
      <c r="B14" s="41" t="s">
        <v>129</v>
      </c>
      <c r="C14" s="25">
        <v>9661819</v>
      </c>
      <c r="D14" s="51" t="s">
        <v>0</v>
      </c>
      <c r="E14" s="51"/>
      <c r="F14" s="52" t="s">
        <v>97</v>
      </c>
      <c r="G14" s="53" t="s">
        <v>21</v>
      </c>
      <c r="H14" s="30">
        <v>33</v>
      </c>
      <c r="I14" s="31">
        <v>3</v>
      </c>
      <c r="J14" s="61">
        <f>+H14*I14</f>
        <v>99</v>
      </c>
      <c r="K14" s="55"/>
      <c r="L14" s="55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x14ac:dyDescent="0.2">
      <c r="A15" s="42" t="s">
        <v>54</v>
      </c>
      <c r="B15" s="41" t="s">
        <v>130</v>
      </c>
      <c r="C15" s="32">
        <v>44</v>
      </c>
      <c r="D15" s="51" t="s">
        <v>0</v>
      </c>
      <c r="E15" s="51"/>
      <c r="F15" s="52" t="s">
        <v>118</v>
      </c>
      <c r="G15" s="54" t="s">
        <v>8</v>
      </c>
      <c r="H15" s="62">
        <f>SUM(H12:H14)</f>
        <v>157</v>
      </c>
      <c r="I15" s="55"/>
      <c r="J15" s="62">
        <f>SUM(J12:J14)</f>
        <v>585</v>
      </c>
      <c r="K15" s="55"/>
      <c r="L15" s="55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x14ac:dyDescent="0.2">
      <c r="A16" s="42" t="s">
        <v>57</v>
      </c>
      <c r="B16" s="41" t="s">
        <v>163</v>
      </c>
      <c r="C16" s="33">
        <v>5065000</v>
      </c>
      <c r="D16" s="51" t="s">
        <v>0</v>
      </c>
      <c r="E16" s="51"/>
      <c r="F16" s="55"/>
      <c r="G16" s="55"/>
      <c r="H16" s="55"/>
      <c r="I16" s="55"/>
      <c r="J16" s="55"/>
      <c r="K16" s="55"/>
      <c r="L16" s="55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x14ac:dyDescent="0.2">
      <c r="A17" s="40" t="s">
        <v>60</v>
      </c>
      <c r="B17" s="41" t="s">
        <v>134</v>
      </c>
      <c r="C17" s="33">
        <v>184500</v>
      </c>
      <c r="D17" s="44" t="s">
        <v>0</v>
      </c>
      <c r="E17" s="44"/>
      <c r="F17" s="44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x14ac:dyDescent="0.2">
      <c r="A18" s="42" t="s">
        <v>112</v>
      </c>
      <c r="B18" s="41" t="s">
        <v>127</v>
      </c>
      <c r="C18" s="33">
        <v>1491500</v>
      </c>
      <c r="D18" s="44" t="s">
        <v>0</v>
      </c>
      <c r="E18" s="44"/>
      <c r="F18" s="43" t="s">
        <v>106</v>
      </c>
      <c r="G18" s="39"/>
      <c r="H18" s="44"/>
      <c r="I18" s="43"/>
      <c r="J18" s="43"/>
      <c r="K18" s="43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x14ac:dyDescent="0.2">
      <c r="A19" s="42" t="s">
        <v>125</v>
      </c>
      <c r="B19" s="41" t="s">
        <v>124</v>
      </c>
      <c r="C19" s="25">
        <v>2737835</v>
      </c>
      <c r="D19" s="44" t="s">
        <v>0</v>
      </c>
      <c r="E19" s="44"/>
      <c r="F19" s="39"/>
      <c r="G19" s="43"/>
      <c r="H19" s="44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x14ac:dyDescent="0.2">
      <c r="A20" s="42" t="s">
        <v>126</v>
      </c>
      <c r="B20" s="41" t="s">
        <v>100</v>
      </c>
      <c r="C20" s="25">
        <v>2075369</v>
      </c>
      <c r="D20" s="44" t="s">
        <v>0</v>
      </c>
      <c r="E20" s="39"/>
      <c r="F20" s="40" t="s">
        <v>64</v>
      </c>
      <c r="G20" s="44" t="s">
        <v>30</v>
      </c>
      <c r="H20" s="39"/>
      <c r="I20" s="39"/>
      <c r="J20" s="39"/>
      <c r="K20" s="39"/>
      <c r="L20" s="45">
        <f>+J15</f>
        <v>585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x14ac:dyDescent="0.2">
      <c r="A21" s="42" t="s">
        <v>136</v>
      </c>
      <c r="B21" s="41" t="s">
        <v>144</v>
      </c>
      <c r="C21" s="25">
        <v>461000</v>
      </c>
      <c r="D21" s="44" t="s">
        <v>0</v>
      </c>
      <c r="E21" s="39"/>
      <c r="F21" s="40" t="s">
        <v>65</v>
      </c>
      <c r="G21" s="44" t="s">
        <v>33</v>
      </c>
      <c r="H21" s="39"/>
      <c r="I21" s="39"/>
      <c r="J21" s="39"/>
      <c r="K21" s="39"/>
      <c r="L21" s="34">
        <v>0.6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x14ac:dyDescent="0.2">
      <c r="A22" s="42" t="s">
        <v>137</v>
      </c>
      <c r="B22" s="41" t="s">
        <v>143</v>
      </c>
      <c r="C22" s="25">
        <v>253000</v>
      </c>
      <c r="D22" s="44" t="s">
        <v>0</v>
      </c>
      <c r="E22" s="39"/>
      <c r="F22" s="42" t="s">
        <v>66</v>
      </c>
      <c r="G22" s="44" t="s">
        <v>34</v>
      </c>
      <c r="H22" s="39"/>
      <c r="I22" s="39"/>
      <c r="J22" s="39"/>
      <c r="K22" s="39"/>
      <c r="L22" s="63">
        <f>+L20*L21</f>
        <v>351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x14ac:dyDescent="0.2">
      <c r="A23" s="42" t="s">
        <v>138</v>
      </c>
      <c r="B23" s="41" t="s">
        <v>162</v>
      </c>
      <c r="C23" s="33">
        <v>481000</v>
      </c>
      <c r="D23" s="44" t="s">
        <v>0</v>
      </c>
      <c r="E23" s="39"/>
      <c r="F23" s="56" t="s">
        <v>67</v>
      </c>
      <c r="G23" s="44" t="s">
        <v>175</v>
      </c>
      <c r="H23" s="39"/>
      <c r="I23" s="39"/>
      <c r="J23" s="39"/>
      <c r="K23" s="39"/>
      <c r="L23" s="64">
        <f>+(44)/699</f>
        <v>6.2947067238912732E-2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x14ac:dyDescent="0.2">
      <c r="A24" s="42" t="s">
        <v>139</v>
      </c>
      <c r="B24" s="41" t="s">
        <v>2</v>
      </c>
      <c r="C24" s="33">
        <v>75000</v>
      </c>
      <c r="D24" s="44" t="s">
        <v>3</v>
      </c>
      <c r="E24" s="39"/>
      <c r="F24" s="56" t="s">
        <v>68</v>
      </c>
      <c r="G24" s="44" t="s">
        <v>177</v>
      </c>
      <c r="H24" s="39"/>
      <c r="I24" s="39"/>
      <c r="J24" s="39"/>
      <c r="K24" s="39"/>
      <c r="L24" s="65">
        <f>+L22*L23</f>
        <v>22.094420600858371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x14ac:dyDescent="0.2">
      <c r="A25" s="42" t="s">
        <v>140</v>
      </c>
      <c r="B25" s="41" t="s">
        <v>18</v>
      </c>
      <c r="C25" s="44">
        <f>+C24*0.71</f>
        <v>53250</v>
      </c>
      <c r="D25" s="44" t="s">
        <v>3</v>
      </c>
      <c r="E25" s="44"/>
      <c r="F25" s="56" t="s">
        <v>75</v>
      </c>
      <c r="G25" s="44" t="s">
        <v>178</v>
      </c>
      <c r="H25" s="39"/>
      <c r="I25" s="39"/>
      <c r="J25" s="39"/>
      <c r="K25" s="39"/>
      <c r="L25" s="64">
        <f>69/699</f>
        <v>9.8712446351931327E-2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x14ac:dyDescent="0.2">
      <c r="A26" s="42" t="s">
        <v>141</v>
      </c>
      <c r="B26" s="41" t="s">
        <v>55</v>
      </c>
      <c r="C26" s="58">
        <f>+C25/H15</f>
        <v>339.171974522293</v>
      </c>
      <c r="D26" s="44" t="s">
        <v>3</v>
      </c>
      <c r="E26" s="44"/>
      <c r="F26" s="56" t="s">
        <v>94</v>
      </c>
      <c r="G26" s="44" t="s">
        <v>179</v>
      </c>
      <c r="H26" s="39"/>
      <c r="I26" s="39"/>
      <c r="J26" s="39"/>
      <c r="K26" s="39"/>
      <c r="L26" s="66">
        <f>+L25*L22</f>
        <v>34.648068669527895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x14ac:dyDescent="0.2">
      <c r="A27" s="42" t="s">
        <v>142</v>
      </c>
      <c r="B27" s="41" t="s">
        <v>53</v>
      </c>
      <c r="C27" s="35">
        <v>420</v>
      </c>
      <c r="D27" s="44" t="s">
        <v>56</v>
      </c>
      <c r="E27" s="44"/>
      <c r="F27" s="56" t="s">
        <v>181</v>
      </c>
      <c r="G27" s="44" t="s">
        <v>180</v>
      </c>
      <c r="H27" s="39"/>
      <c r="I27" s="39"/>
      <c r="J27" s="39"/>
      <c r="K27" s="39"/>
      <c r="L27" s="67">
        <f>+(699-38-44-69-61-25)/699</f>
        <v>0.66094420600858372</v>
      </c>
      <c r="M27" s="39"/>
      <c r="N27" s="39"/>
      <c r="O27" s="44"/>
      <c r="P27" s="39"/>
      <c r="Q27" s="39"/>
      <c r="R27" s="39"/>
      <c r="S27" s="39"/>
      <c r="T27" s="39"/>
      <c r="U27" s="39"/>
      <c r="V27" s="39"/>
    </row>
    <row r="28" spans="1:22" x14ac:dyDescent="0.2">
      <c r="A28" s="42" t="s">
        <v>145</v>
      </c>
      <c r="B28" s="41" t="s">
        <v>58</v>
      </c>
      <c r="C28" s="24">
        <v>23</v>
      </c>
      <c r="D28" s="39"/>
      <c r="E28" s="44"/>
      <c r="F28" s="56" t="s">
        <v>182</v>
      </c>
      <c r="G28" s="44" t="s">
        <v>176</v>
      </c>
      <c r="H28" s="39"/>
      <c r="I28" s="39"/>
      <c r="J28" s="39"/>
      <c r="K28" s="39"/>
      <c r="L28" s="66">
        <f>+L22*L27</f>
        <v>231.99141630901289</v>
      </c>
      <c r="M28" s="39"/>
      <c r="N28" s="39"/>
      <c r="O28" s="44"/>
      <c r="P28" s="39"/>
      <c r="Q28" s="39"/>
      <c r="R28" s="39"/>
      <c r="S28" s="39"/>
      <c r="T28" s="39"/>
      <c r="U28" s="39"/>
      <c r="V28" s="39"/>
    </row>
    <row r="29" spans="1:22" x14ac:dyDescent="0.2">
      <c r="A29" s="42" t="s">
        <v>153</v>
      </c>
      <c r="B29" s="41" t="s">
        <v>59</v>
      </c>
      <c r="C29" s="24">
        <v>3</v>
      </c>
      <c r="D29" s="39"/>
      <c r="E29" s="44"/>
      <c r="F29" s="56" t="s">
        <v>186</v>
      </c>
      <c r="G29" s="44" t="s">
        <v>187</v>
      </c>
      <c r="H29" s="39"/>
      <c r="I29" s="39"/>
      <c r="J29" s="39"/>
      <c r="K29" s="39"/>
      <c r="L29" s="36">
        <v>1620</v>
      </c>
      <c r="M29" s="39"/>
      <c r="N29" s="39"/>
      <c r="O29" s="44"/>
      <c r="P29" s="39"/>
      <c r="Q29" s="39"/>
      <c r="R29" s="39"/>
      <c r="S29" s="39"/>
      <c r="T29" s="39"/>
      <c r="U29" s="39"/>
      <c r="V29" s="39"/>
    </row>
    <row r="30" spans="1:22" x14ac:dyDescent="0.2">
      <c r="A30" s="42" t="s">
        <v>154</v>
      </c>
      <c r="B30" s="41" t="s">
        <v>151</v>
      </c>
      <c r="C30" s="24">
        <v>108</v>
      </c>
      <c r="D30" s="39"/>
      <c r="E30" s="44"/>
      <c r="F30" s="39"/>
      <c r="G30" s="39"/>
      <c r="H30" s="39"/>
      <c r="I30" s="39"/>
      <c r="J30" s="39"/>
      <c r="K30" s="39"/>
      <c r="L30" s="39"/>
      <c r="M30" s="39"/>
      <c r="N30" s="39"/>
      <c r="O30" s="44"/>
      <c r="P30" s="39"/>
      <c r="Q30" s="39"/>
      <c r="R30" s="39"/>
      <c r="S30" s="39"/>
      <c r="T30" s="39"/>
      <c r="U30" s="39"/>
      <c r="V30" s="39"/>
    </row>
    <row r="31" spans="1:22" x14ac:dyDescent="0.2">
      <c r="A31" s="42" t="s">
        <v>155</v>
      </c>
      <c r="B31" s="41" t="s">
        <v>152</v>
      </c>
      <c r="C31" s="19">
        <f>2*4*30</f>
        <v>240</v>
      </c>
      <c r="D31" s="39"/>
      <c r="E31" s="44"/>
      <c r="F31" s="43" t="s">
        <v>107</v>
      </c>
      <c r="G31" s="39"/>
      <c r="H31" s="39"/>
      <c r="I31" s="39"/>
      <c r="J31" s="39"/>
      <c r="K31" s="39"/>
      <c r="L31" s="39"/>
      <c r="M31" s="39"/>
      <c r="N31" s="39"/>
      <c r="O31" s="44"/>
      <c r="P31" s="39"/>
      <c r="Q31" s="39"/>
      <c r="R31" s="39"/>
      <c r="S31" s="39"/>
      <c r="T31" s="39"/>
      <c r="U31" s="39"/>
      <c r="V31" s="39"/>
    </row>
    <row r="32" spans="1:22" x14ac:dyDescent="0.2">
      <c r="A32" s="42" t="s">
        <v>156</v>
      </c>
      <c r="B32" s="41" t="s">
        <v>160</v>
      </c>
      <c r="C32" s="33">
        <f>42650</f>
        <v>42650</v>
      </c>
      <c r="D32" s="44" t="s">
        <v>0</v>
      </c>
      <c r="E32" s="44"/>
      <c r="F32" s="43"/>
      <c r="G32" s="39"/>
      <c r="H32" s="39"/>
      <c r="I32" s="39"/>
      <c r="J32" s="39"/>
      <c r="K32" s="39"/>
      <c r="L32" s="39"/>
      <c r="M32" s="39"/>
      <c r="N32" s="39"/>
      <c r="O32" s="44"/>
      <c r="P32" s="39"/>
      <c r="Q32" s="39"/>
      <c r="R32" s="39"/>
      <c r="S32" s="39"/>
      <c r="T32" s="39"/>
      <c r="U32" s="39"/>
      <c r="V32" s="39"/>
    </row>
    <row r="33" spans="1:22" x14ac:dyDescent="0.2">
      <c r="A33" s="42" t="s">
        <v>166</v>
      </c>
      <c r="B33" s="41" t="s">
        <v>168</v>
      </c>
      <c r="C33" s="33">
        <f>134702</f>
        <v>134702</v>
      </c>
      <c r="D33" s="44" t="s">
        <v>0</v>
      </c>
      <c r="E33" s="44"/>
      <c r="F33" s="56" t="s">
        <v>70</v>
      </c>
      <c r="G33" s="44" t="s">
        <v>63</v>
      </c>
      <c r="H33" s="39"/>
      <c r="I33" s="39"/>
      <c r="J33" s="20">
        <f>(+C39-2309927)*-1</f>
        <v>-2596513</v>
      </c>
      <c r="K33" s="44" t="s">
        <v>0</v>
      </c>
      <c r="L33" s="39"/>
      <c r="M33" s="39"/>
      <c r="N33" s="39"/>
      <c r="O33" s="44"/>
      <c r="P33" s="39"/>
      <c r="Q33" s="39"/>
      <c r="R33" s="39"/>
      <c r="S33" s="39"/>
      <c r="T33" s="39"/>
      <c r="U33" s="39"/>
      <c r="V33" s="39"/>
    </row>
    <row r="34" spans="1:22" x14ac:dyDescent="0.2">
      <c r="A34" s="42" t="s">
        <v>170</v>
      </c>
      <c r="B34" s="41" t="s">
        <v>161</v>
      </c>
      <c r="C34" s="33">
        <v>500000</v>
      </c>
      <c r="D34" s="44" t="s">
        <v>0</v>
      </c>
      <c r="E34" s="44"/>
      <c r="F34" s="56" t="s">
        <v>72</v>
      </c>
      <c r="G34" s="44" t="s">
        <v>11</v>
      </c>
      <c r="H34" s="39"/>
      <c r="I34" s="39"/>
      <c r="J34" s="33">
        <v>-827813</v>
      </c>
      <c r="K34" s="44" t="s">
        <v>0</v>
      </c>
      <c r="L34" s="39"/>
      <c r="M34" s="39"/>
      <c r="N34" s="39"/>
      <c r="O34" s="44"/>
      <c r="P34" s="39"/>
      <c r="Q34" s="39"/>
      <c r="R34" s="39"/>
      <c r="S34" s="39"/>
      <c r="T34" s="39"/>
      <c r="U34" s="39"/>
      <c r="V34" s="39"/>
    </row>
    <row r="35" spans="1:22" x14ac:dyDescent="0.2">
      <c r="A35" s="39"/>
      <c r="B35" s="39"/>
      <c r="D35" s="39"/>
      <c r="E35" s="44"/>
      <c r="F35" s="56" t="s">
        <v>74</v>
      </c>
      <c r="G35" s="39" t="s">
        <v>147</v>
      </c>
      <c r="H35" s="39"/>
      <c r="I35" s="39"/>
      <c r="J35" s="51">
        <f>-C34/C30</f>
        <v>-4629.6296296296296</v>
      </c>
      <c r="K35" s="44" t="s">
        <v>0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x14ac:dyDescent="0.2">
      <c r="A36" s="43" t="s">
        <v>103</v>
      </c>
      <c r="B36" s="39"/>
      <c r="C36" s="21"/>
      <c r="D36" s="44"/>
      <c r="E36" s="44"/>
      <c r="F36" s="56" t="s">
        <v>113</v>
      </c>
      <c r="G36" s="39" t="s">
        <v>148</v>
      </c>
      <c r="H36" s="39"/>
      <c r="I36" s="39"/>
      <c r="J36" s="51">
        <f>-C32/C31</f>
        <v>-177.70833333333334</v>
      </c>
      <c r="K36" s="44" t="s">
        <v>0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x14ac:dyDescent="0.2">
      <c r="A37" s="39"/>
      <c r="B37" s="44"/>
      <c r="C37" s="21"/>
      <c r="D37" s="44"/>
      <c r="E37" s="44"/>
      <c r="F37" s="56" t="s">
        <v>117</v>
      </c>
      <c r="G37" s="39" t="s">
        <v>171</v>
      </c>
      <c r="H37" s="39"/>
      <c r="I37" s="39"/>
      <c r="J37" s="51">
        <f>-C33/C6</f>
        <v>-304.75565610859729</v>
      </c>
      <c r="K37" s="44" t="s">
        <v>0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x14ac:dyDescent="0.2">
      <c r="A38" s="42" t="s">
        <v>46</v>
      </c>
      <c r="B38" s="44" t="s">
        <v>6</v>
      </c>
      <c r="C38" s="44">
        <f>+C25*C11</f>
        <v>42600</v>
      </c>
      <c r="D38" s="44" t="s">
        <v>0</v>
      </c>
      <c r="E38" s="44"/>
      <c r="F38" s="56" t="s">
        <v>114</v>
      </c>
      <c r="G38" s="39" t="s">
        <v>92</v>
      </c>
      <c r="H38" s="39"/>
      <c r="I38" s="39"/>
      <c r="J38" s="33">
        <v>-125700</v>
      </c>
      <c r="K38" s="44" t="s"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x14ac:dyDescent="0.2">
      <c r="A39" s="42" t="s">
        <v>47</v>
      </c>
      <c r="B39" s="45" t="s">
        <v>69</v>
      </c>
      <c r="C39" s="33">
        <v>4906440</v>
      </c>
      <c r="D39" s="44" t="s">
        <v>0</v>
      </c>
      <c r="E39" s="44"/>
      <c r="F39" s="56" t="s">
        <v>115</v>
      </c>
      <c r="G39" s="39" t="s">
        <v>121</v>
      </c>
      <c r="H39" s="39"/>
      <c r="I39" s="39"/>
      <c r="J39" s="33">
        <v>-100</v>
      </c>
      <c r="K39" s="44" t="s">
        <v>0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x14ac:dyDescent="0.2">
      <c r="A40" s="42" t="s">
        <v>48</v>
      </c>
      <c r="B40" s="45" t="s">
        <v>164</v>
      </c>
      <c r="C40" s="44">
        <f>+C16/(C3-L29)</f>
        <v>640.16683518705759</v>
      </c>
      <c r="D40" s="44" t="s">
        <v>0</v>
      </c>
      <c r="E40" s="44"/>
      <c r="F40" s="56" t="s">
        <v>116</v>
      </c>
      <c r="G40" s="39" t="s">
        <v>95</v>
      </c>
      <c r="H40" s="39"/>
      <c r="I40" s="39"/>
      <c r="J40" s="44">
        <f>-C19/C3</f>
        <v>-287.22566093159884</v>
      </c>
      <c r="K40" s="44" t="s">
        <v>0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x14ac:dyDescent="0.2">
      <c r="A41" s="42" t="s">
        <v>131</v>
      </c>
      <c r="B41" s="45" t="s">
        <v>133</v>
      </c>
      <c r="C41" s="44">
        <f>+C17/C3</f>
        <v>19.355853965589592</v>
      </c>
      <c r="D41" s="44" t="s">
        <v>0</v>
      </c>
      <c r="E41" s="39"/>
      <c r="F41" s="56" t="s">
        <v>165</v>
      </c>
      <c r="G41" s="39" t="s">
        <v>99</v>
      </c>
      <c r="H41" s="39"/>
      <c r="I41" s="39"/>
      <c r="J41" s="44">
        <f>-C20/C3</f>
        <v>-217.72650020981956</v>
      </c>
      <c r="K41" s="44" t="s">
        <v>0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x14ac:dyDescent="0.2">
      <c r="A42" s="42" t="s">
        <v>132</v>
      </c>
      <c r="B42" s="45" t="s">
        <v>135</v>
      </c>
      <c r="C42" s="44">
        <f>+C18/C3</f>
        <v>156.47293327738146</v>
      </c>
      <c r="D42" s="44" t="s">
        <v>0</v>
      </c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x14ac:dyDescent="0.2">
      <c r="D43" s="20"/>
      <c r="E43" s="37"/>
      <c r="F43" s="20"/>
    </row>
    <row r="44" spans="1:22" x14ac:dyDescent="0.2">
      <c r="E44" s="20"/>
    </row>
    <row r="45" spans="1:22" x14ac:dyDescent="0.2">
      <c r="E45" s="20"/>
      <c r="F45" s="20"/>
    </row>
    <row r="46" spans="1:22" x14ac:dyDescent="0.2">
      <c r="E46" s="20"/>
      <c r="F46" s="28"/>
    </row>
    <row r="47" spans="1:22" x14ac:dyDescent="0.2">
      <c r="D47" s="20"/>
      <c r="E47" s="20"/>
      <c r="F47" s="20"/>
    </row>
    <row r="48" spans="1:22" x14ac:dyDescent="0.2">
      <c r="B48" s="20"/>
      <c r="C48" s="20"/>
      <c r="D48" s="20"/>
      <c r="E48" s="20"/>
      <c r="F48" s="20"/>
    </row>
    <row r="49" spans="2:6" x14ac:dyDescent="0.2">
      <c r="B49" s="20"/>
      <c r="C49" s="20"/>
      <c r="D49" s="20"/>
      <c r="E49" s="28"/>
      <c r="F49" s="20"/>
    </row>
    <row r="50" spans="2:6" x14ac:dyDescent="0.2">
      <c r="B50" s="28"/>
      <c r="C50" s="28"/>
      <c r="D50" s="20"/>
      <c r="E50" s="20"/>
      <c r="F50" s="20"/>
    </row>
    <row r="51" spans="2:6" x14ac:dyDescent="0.2">
      <c r="B51" s="20"/>
      <c r="C51" s="20"/>
      <c r="D51" s="20"/>
      <c r="E51" s="37"/>
      <c r="F51" s="20"/>
    </row>
  </sheetData>
  <sheetProtection password="EA44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Footer>&amp;LWirtschaftlichkeit des Neubaugebietes Sterzwinkel der Gemeinde Hirschberg an der Bergstrasse&amp;RSeite | 6</oddFooter>
  </headerFooter>
  <ignoredErrors>
    <ignoredError sqref="L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showGridLines="0" showZeros="0" zoomScale="80" zoomScaleNormal="80" workbookViewId="0">
      <pane xSplit="2" ySplit="4" topLeftCell="C5" activePane="bottomRight" state="frozen"/>
      <selection pane="topRight" activeCell="B1" sqref="B1"/>
      <selection pane="bottomLeft" activeCell="A8" sqref="A8"/>
      <selection pane="bottomRight" activeCell="G10" sqref="G10"/>
    </sheetView>
  </sheetViews>
  <sheetFormatPr baseColWidth="10" defaultColWidth="73.5703125" defaultRowHeight="16.5" customHeight="1" x14ac:dyDescent="0.2"/>
  <cols>
    <col min="1" max="1" width="4.5703125" style="1" customWidth="1"/>
    <col min="2" max="2" width="58.7109375" style="1" bestFit="1" customWidth="1"/>
    <col min="3" max="3" width="12.85546875" style="1" bestFit="1" customWidth="1"/>
    <col min="4" max="4" width="11.5703125" style="1" bestFit="1" customWidth="1"/>
    <col min="5" max="5" width="11.140625" style="1" bestFit="1" customWidth="1"/>
    <col min="6" max="6" width="11.5703125" style="1" bestFit="1" customWidth="1"/>
    <col min="7" max="9" width="11.140625" style="1" bestFit="1" customWidth="1"/>
    <col min="10" max="19" width="11.5703125" style="1" bestFit="1" customWidth="1"/>
    <col min="20" max="20" width="11.140625" style="1" bestFit="1" customWidth="1"/>
    <col min="21" max="26" width="11.5703125" style="1" bestFit="1" customWidth="1"/>
    <col min="27" max="27" width="11.85546875" style="1" bestFit="1" customWidth="1"/>
    <col min="28" max="16384" width="73.5703125" style="1"/>
  </cols>
  <sheetData>
    <row r="1" spans="1:27" s="13" customFormat="1" ht="16.5" customHeight="1" x14ac:dyDescent="0.25">
      <c r="A1" s="12" t="s">
        <v>157</v>
      </c>
      <c r="L1" s="18"/>
      <c r="M1" s="18"/>
      <c r="N1" s="18"/>
    </row>
    <row r="2" spans="1:27" s="2" customFormat="1" ht="16.5" customHeight="1" x14ac:dyDescent="0.2">
      <c r="D2" s="1"/>
    </row>
    <row r="3" spans="1:27" s="4" customFormat="1" ht="16.5" customHeight="1" x14ac:dyDescent="0.2">
      <c r="C3" s="5">
        <v>2009</v>
      </c>
      <c r="D3" s="5">
        <f t="shared" ref="D3:M3" si="0">+C3+1</f>
        <v>2010</v>
      </c>
      <c r="E3" s="5">
        <f t="shared" si="0"/>
        <v>2011</v>
      </c>
      <c r="F3" s="5">
        <f t="shared" si="0"/>
        <v>2012</v>
      </c>
      <c r="G3" s="5">
        <f t="shared" si="0"/>
        <v>2013</v>
      </c>
      <c r="H3" s="5">
        <f t="shared" si="0"/>
        <v>2014</v>
      </c>
      <c r="I3" s="5">
        <f t="shared" si="0"/>
        <v>2015</v>
      </c>
      <c r="J3" s="5">
        <f t="shared" si="0"/>
        <v>2016</v>
      </c>
      <c r="K3" s="5">
        <f t="shared" si="0"/>
        <v>2017</v>
      </c>
      <c r="L3" s="5">
        <f t="shared" si="0"/>
        <v>2018</v>
      </c>
      <c r="M3" s="5">
        <f t="shared" si="0"/>
        <v>2019</v>
      </c>
      <c r="N3" s="5">
        <f t="shared" ref="N3:AA3" si="1">+M3+1</f>
        <v>2020</v>
      </c>
      <c r="O3" s="5">
        <f t="shared" si="1"/>
        <v>2021</v>
      </c>
      <c r="P3" s="5">
        <f t="shared" si="1"/>
        <v>2022</v>
      </c>
      <c r="Q3" s="5">
        <f t="shared" si="1"/>
        <v>2023</v>
      </c>
      <c r="R3" s="5">
        <f t="shared" si="1"/>
        <v>2024</v>
      </c>
      <c r="S3" s="5">
        <f t="shared" si="1"/>
        <v>2025</v>
      </c>
      <c r="T3" s="5">
        <f t="shared" si="1"/>
        <v>2026</v>
      </c>
      <c r="U3" s="5">
        <f t="shared" si="1"/>
        <v>2027</v>
      </c>
      <c r="V3" s="5">
        <f t="shared" si="1"/>
        <v>2028</v>
      </c>
      <c r="W3" s="5">
        <f t="shared" si="1"/>
        <v>2029</v>
      </c>
      <c r="X3" s="5">
        <f t="shared" si="1"/>
        <v>2030</v>
      </c>
      <c r="Y3" s="5">
        <f t="shared" si="1"/>
        <v>2031</v>
      </c>
      <c r="Z3" s="5">
        <f t="shared" si="1"/>
        <v>2032</v>
      </c>
      <c r="AA3" s="5">
        <f t="shared" si="1"/>
        <v>2033</v>
      </c>
    </row>
    <row r="4" spans="1:27" s="6" customFormat="1" ht="16.5" customHeight="1" x14ac:dyDescent="0.2"/>
    <row r="5" spans="1:27" ht="16.5" customHeight="1" x14ac:dyDescent="0.2">
      <c r="A5" s="1">
        <v>1</v>
      </c>
      <c r="B5" s="11" t="s">
        <v>16</v>
      </c>
      <c r="C5" s="7"/>
      <c r="D5" s="7"/>
      <c r="E5" s="7">
        <f>+N5*0.25</f>
        <v>146.25</v>
      </c>
      <c r="F5" s="7">
        <f>+N5*0.45</f>
        <v>263.25</v>
      </c>
      <c r="G5" s="7">
        <f>+N5*0.55</f>
        <v>321.75</v>
      </c>
      <c r="H5" s="7">
        <f>+N5*0.65</f>
        <v>380.25</v>
      </c>
      <c r="I5" s="7">
        <f>+N5*0.75</f>
        <v>438.75</v>
      </c>
      <c r="J5" s="7">
        <f>+N5*0.8</f>
        <v>468</v>
      </c>
      <c r="K5" s="7">
        <f>+N5*0.85</f>
        <v>497.25</v>
      </c>
      <c r="L5" s="7">
        <f>+N5*0.9</f>
        <v>526.5</v>
      </c>
      <c r="M5" s="7">
        <f>+N5*0.95</f>
        <v>555.75</v>
      </c>
      <c r="N5" s="7">
        <f>+Daten!J15</f>
        <v>585</v>
      </c>
      <c r="O5" s="7">
        <f t="shared" ref="O5:AA5" si="2">+N5</f>
        <v>585</v>
      </c>
      <c r="P5" s="7">
        <f t="shared" si="2"/>
        <v>585</v>
      </c>
      <c r="Q5" s="7">
        <f t="shared" si="2"/>
        <v>585</v>
      </c>
      <c r="R5" s="7">
        <f t="shared" si="2"/>
        <v>585</v>
      </c>
      <c r="S5" s="7">
        <f t="shared" si="2"/>
        <v>585</v>
      </c>
      <c r="T5" s="7">
        <f t="shared" si="2"/>
        <v>585</v>
      </c>
      <c r="U5" s="7">
        <f t="shared" si="2"/>
        <v>585</v>
      </c>
      <c r="V5" s="7">
        <f t="shared" si="2"/>
        <v>585</v>
      </c>
      <c r="W5" s="7">
        <f t="shared" si="2"/>
        <v>585</v>
      </c>
      <c r="X5" s="7">
        <f t="shared" si="2"/>
        <v>585</v>
      </c>
      <c r="Y5" s="7">
        <f t="shared" si="2"/>
        <v>585</v>
      </c>
      <c r="Z5" s="7">
        <f t="shared" si="2"/>
        <v>585</v>
      </c>
      <c r="AA5" s="7">
        <f t="shared" si="2"/>
        <v>585</v>
      </c>
    </row>
    <row r="6" spans="1:27" ht="16.5" customHeight="1" x14ac:dyDescent="0.2">
      <c r="A6" s="1">
        <f>+A5+1</f>
        <v>2</v>
      </c>
      <c r="B6" s="11" t="s">
        <v>76</v>
      </c>
      <c r="C6" s="7"/>
      <c r="D6" s="7"/>
      <c r="E6" s="7">
        <f>+E5*Daten!$L$21</f>
        <v>87.75</v>
      </c>
      <c r="F6" s="7">
        <f>+F5*Daten!$L$21</f>
        <v>157.94999999999999</v>
      </c>
      <c r="G6" s="7">
        <f>+G5*Daten!$L$21</f>
        <v>193.04999999999998</v>
      </c>
      <c r="H6" s="7">
        <f>+H5*Daten!$L$21</f>
        <v>228.15</v>
      </c>
      <c r="I6" s="7">
        <f>+I5*Daten!$L$21</f>
        <v>263.25</v>
      </c>
      <c r="J6" s="7">
        <f>+J5*Daten!$L$21</f>
        <v>280.8</v>
      </c>
      <c r="K6" s="7">
        <f>+K5*Daten!$L$21</f>
        <v>298.34999999999997</v>
      </c>
      <c r="L6" s="7">
        <f>+L5*Daten!$L$21</f>
        <v>315.89999999999998</v>
      </c>
      <c r="M6" s="7">
        <f>+M5*Daten!$L$21</f>
        <v>333.45</v>
      </c>
      <c r="N6" s="7">
        <f>+N5*Daten!$L$21</f>
        <v>351</v>
      </c>
      <c r="O6" s="7">
        <f>+O5*Daten!$L$21</f>
        <v>351</v>
      </c>
      <c r="P6" s="7">
        <f>+P5*Daten!$L$21</f>
        <v>351</v>
      </c>
      <c r="Q6" s="7">
        <f>+Q5*Daten!$L$21</f>
        <v>351</v>
      </c>
      <c r="R6" s="7">
        <f>+R5*Daten!$L$21</f>
        <v>351</v>
      </c>
      <c r="S6" s="7">
        <f>+S5*Daten!$L$21</f>
        <v>351</v>
      </c>
      <c r="T6" s="7">
        <f>+T5*Daten!$L$21</f>
        <v>351</v>
      </c>
      <c r="U6" s="7">
        <f>+U5*Daten!$L$21</f>
        <v>351</v>
      </c>
      <c r="V6" s="7">
        <f>+V5*Daten!$L$21</f>
        <v>351</v>
      </c>
      <c r="W6" s="7">
        <f>+W5*Daten!$L$21</f>
        <v>351</v>
      </c>
      <c r="X6" s="7">
        <f>+X5*Daten!$L$21</f>
        <v>351</v>
      </c>
      <c r="Y6" s="7">
        <f>+Y5*Daten!$L$21</f>
        <v>351</v>
      </c>
      <c r="Z6" s="7">
        <f>+Z5*Daten!$L$21</f>
        <v>351</v>
      </c>
      <c r="AA6" s="7">
        <f>+AA5*Daten!$L$21</f>
        <v>351</v>
      </c>
    </row>
    <row r="7" spans="1:27" ht="16.5" customHeight="1" x14ac:dyDescent="0.2">
      <c r="A7" s="1">
        <f>+A6+1</f>
        <v>3</v>
      </c>
      <c r="B7" s="11" t="s">
        <v>174</v>
      </c>
      <c r="C7" s="7"/>
      <c r="D7" s="7"/>
      <c r="E7" s="7">
        <f>+E6*Daten!$L$23</f>
        <v>5.5236051502145926</v>
      </c>
      <c r="F7" s="7">
        <f>+F6*Daten!$L$23</f>
        <v>9.9424892703862646</v>
      </c>
      <c r="G7" s="7">
        <f>+G6*Daten!$L$23</f>
        <v>12.151931330472102</v>
      </c>
      <c r="H7" s="7">
        <f>+H6*Daten!$L$23</f>
        <v>14.36137339055794</v>
      </c>
      <c r="I7" s="7">
        <f>+I6*Daten!$L$23</f>
        <v>16.570815450643778</v>
      </c>
      <c r="J7" s="7">
        <f>+J6*Daten!$L$23</f>
        <v>17.675536480686695</v>
      </c>
      <c r="K7" s="7">
        <f>+K6*Daten!$L$23</f>
        <v>18.780257510729612</v>
      </c>
      <c r="L7" s="7">
        <f>+L6*Daten!$L$23</f>
        <v>19.884978540772529</v>
      </c>
      <c r="M7" s="7">
        <f>+M6*Daten!$L$23</f>
        <v>20.98969957081545</v>
      </c>
      <c r="N7" s="7">
        <f>+N6*Daten!$L$23</f>
        <v>22.094420600858371</v>
      </c>
      <c r="O7" s="7">
        <f>+O6*Daten!$L$23</f>
        <v>22.094420600858371</v>
      </c>
      <c r="P7" s="7">
        <f>+P6*Daten!$L$23</f>
        <v>22.094420600858371</v>
      </c>
      <c r="Q7" s="7">
        <f>+Q6*Daten!$L$23</f>
        <v>22.094420600858371</v>
      </c>
      <c r="R7" s="7">
        <f>+R6*Daten!$L$23</f>
        <v>22.094420600858371</v>
      </c>
      <c r="S7" s="7">
        <f>+S6*Daten!$L$23</f>
        <v>22.094420600858371</v>
      </c>
      <c r="T7" s="7">
        <f>+T6*Daten!$L$23</f>
        <v>22.094420600858371</v>
      </c>
      <c r="U7" s="7">
        <f>+U6*Daten!$L$23</f>
        <v>22.094420600858371</v>
      </c>
      <c r="V7" s="7">
        <f>+V6*Daten!$L$23</f>
        <v>22.094420600858371</v>
      </c>
      <c r="W7" s="7">
        <f>+W6*Daten!$L$23</f>
        <v>22.094420600858371</v>
      </c>
      <c r="X7" s="7">
        <f>+X6*Daten!$L$23</f>
        <v>22.094420600858371</v>
      </c>
      <c r="Y7" s="7">
        <f>+Y6*Daten!$L$23</f>
        <v>22.094420600858371</v>
      </c>
      <c r="Z7" s="7">
        <f>+Z6*Daten!$L$23</f>
        <v>22.094420600858371</v>
      </c>
      <c r="AA7" s="7">
        <f>+AA6*Daten!$L$23</f>
        <v>22.094420600858371</v>
      </c>
    </row>
    <row r="8" spans="1:27" ht="16.5" customHeight="1" x14ac:dyDescent="0.2">
      <c r="A8" s="1">
        <f t="shared" ref="A8:A12" si="3">+A7+1</f>
        <v>4</v>
      </c>
      <c r="B8" s="11" t="s">
        <v>172</v>
      </c>
      <c r="C8" s="7"/>
      <c r="D8" s="7"/>
      <c r="E8" s="7">
        <f>+E7</f>
        <v>5.5236051502145926</v>
      </c>
      <c r="F8" s="7">
        <f t="shared" ref="F8:N8" si="4">+F7</f>
        <v>9.9424892703862646</v>
      </c>
      <c r="G8" s="7">
        <f t="shared" si="4"/>
        <v>12.151931330472102</v>
      </c>
      <c r="H8" s="7">
        <f t="shared" si="4"/>
        <v>14.36137339055794</v>
      </c>
      <c r="I8" s="7">
        <f t="shared" si="4"/>
        <v>16.570815450643778</v>
      </c>
      <c r="J8" s="7">
        <f t="shared" si="4"/>
        <v>17.675536480686695</v>
      </c>
      <c r="K8" s="7">
        <f t="shared" si="4"/>
        <v>18.780257510729612</v>
      </c>
      <c r="L8" s="7">
        <f t="shared" si="4"/>
        <v>19.884978540772529</v>
      </c>
      <c r="M8" s="7">
        <f t="shared" si="4"/>
        <v>20.98969957081545</v>
      </c>
      <c r="N8" s="7">
        <f t="shared" si="4"/>
        <v>22.094420600858371</v>
      </c>
      <c r="O8" s="7">
        <f>+N8*0.8</f>
        <v>17.675536480686699</v>
      </c>
      <c r="P8" s="7">
        <f t="shared" ref="P8:AA8" si="5">+O8*0.8</f>
        <v>14.14042918454936</v>
      </c>
      <c r="Q8" s="7">
        <f t="shared" si="5"/>
        <v>11.312343347639489</v>
      </c>
      <c r="R8" s="7">
        <f t="shared" si="5"/>
        <v>9.0498746781115909</v>
      </c>
      <c r="S8" s="7">
        <f t="shared" si="5"/>
        <v>7.239899742489273</v>
      </c>
      <c r="T8" s="7">
        <f t="shared" si="5"/>
        <v>5.7919197939914184</v>
      </c>
      <c r="U8" s="7">
        <f t="shared" si="5"/>
        <v>4.6335358351931353</v>
      </c>
      <c r="V8" s="7">
        <f t="shared" si="5"/>
        <v>3.7068286681545084</v>
      </c>
      <c r="W8" s="7">
        <f t="shared" si="5"/>
        <v>2.965462934523607</v>
      </c>
      <c r="X8" s="7">
        <f t="shared" si="5"/>
        <v>2.3723703476188858</v>
      </c>
      <c r="Y8" s="7">
        <f t="shared" si="5"/>
        <v>1.8978962780951087</v>
      </c>
      <c r="Z8" s="7">
        <f t="shared" si="5"/>
        <v>1.5183170224760871</v>
      </c>
      <c r="AA8" s="7">
        <f t="shared" si="5"/>
        <v>1.2146536179808698</v>
      </c>
    </row>
    <row r="9" spans="1:27" ht="16.5" customHeight="1" x14ac:dyDescent="0.2">
      <c r="A9" s="1">
        <f t="shared" si="3"/>
        <v>5</v>
      </c>
      <c r="B9" s="11" t="s">
        <v>183</v>
      </c>
      <c r="C9" s="7"/>
      <c r="D9" s="7"/>
      <c r="E9" s="7">
        <f>+E6*Daten!$L$25</f>
        <v>8.6620171673819737</v>
      </c>
      <c r="F9" s="7">
        <f>+F6*Daten!$L$25</f>
        <v>15.591630901287552</v>
      </c>
      <c r="G9" s="7">
        <f>+G6*Daten!$L$25</f>
        <v>19.05643776824034</v>
      </c>
      <c r="H9" s="7">
        <f>+H6*Daten!$L$25</f>
        <v>22.521244635193131</v>
      </c>
      <c r="I9" s="7">
        <f>+I6*Daten!$L$25</f>
        <v>25.986051502145923</v>
      </c>
      <c r="J9" s="7">
        <f>+J6*Daten!$L$25</f>
        <v>27.718454935622319</v>
      </c>
      <c r="K9" s="7">
        <f>+K6*Daten!$L$25</f>
        <v>29.450858369098707</v>
      </c>
      <c r="L9" s="7">
        <f>+L6*Daten!$L$25</f>
        <v>31.183261802575103</v>
      </c>
      <c r="M9" s="7">
        <f>+M6*Daten!$L$25</f>
        <v>32.915665236051503</v>
      </c>
      <c r="N9" s="7">
        <f>+N6*Daten!$L$25</f>
        <v>34.648068669527895</v>
      </c>
      <c r="O9" s="7">
        <f>+O6*Daten!$L$25</f>
        <v>34.648068669527895</v>
      </c>
      <c r="P9" s="7">
        <f>+P6*Daten!$L$25</f>
        <v>34.648068669527895</v>
      </c>
      <c r="Q9" s="7">
        <f>+Q6*Daten!$L$25</f>
        <v>34.648068669527895</v>
      </c>
      <c r="R9" s="7">
        <f>+R6*Daten!$L$25</f>
        <v>34.648068669527895</v>
      </c>
      <c r="S9" s="7">
        <f>+S6*Daten!$L$25</f>
        <v>34.648068669527895</v>
      </c>
      <c r="T9" s="7">
        <f>+T6*Daten!$L$25</f>
        <v>34.648068669527895</v>
      </c>
      <c r="U9" s="7">
        <f>+U6*Daten!$L$25</f>
        <v>34.648068669527895</v>
      </c>
      <c r="V9" s="7">
        <f>+V6*Daten!$L$25</f>
        <v>34.648068669527895</v>
      </c>
      <c r="W9" s="7">
        <f>+W6*Daten!$L$25</f>
        <v>34.648068669527895</v>
      </c>
      <c r="X9" s="7">
        <f>+X6*Daten!$L$25</f>
        <v>34.648068669527895</v>
      </c>
      <c r="Y9" s="7">
        <f>+Y6*Daten!$L$25</f>
        <v>34.648068669527895</v>
      </c>
      <c r="Z9" s="7">
        <f>+Z6*Daten!$L$25</f>
        <v>34.648068669527895</v>
      </c>
      <c r="AA9" s="7">
        <f>+AA6*Daten!$L$25</f>
        <v>34.648068669527895</v>
      </c>
    </row>
    <row r="10" spans="1:27" ht="16.5" customHeight="1" x14ac:dyDescent="0.2">
      <c r="A10" s="1">
        <f t="shared" si="3"/>
        <v>6</v>
      </c>
      <c r="B10" s="11" t="s">
        <v>173</v>
      </c>
      <c r="C10" s="7"/>
      <c r="D10" s="7"/>
      <c r="E10" s="7">
        <f>+E9</f>
        <v>8.6620171673819737</v>
      </c>
      <c r="F10" s="7">
        <f t="shared" ref="F10:N10" si="6">+F9</f>
        <v>15.591630901287552</v>
      </c>
      <c r="G10" s="7">
        <f t="shared" si="6"/>
        <v>19.05643776824034</v>
      </c>
      <c r="H10" s="7">
        <f t="shared" si="6"/>
        <v>22.521244635193131</v>
      </c>
      <c r="I10" s="7">
        <f t="shared" si="6"/>
        <v>25.986051502145923</v>
      </c>
      <c r="J10" s="7">
        <f t="shared" si="6"/>
        <v>27.718454935622319</v>
      </c>
      <c r="K10" s="7">
        <f t="shared" si="6"/>
        <v>29.450858369098707</v>
      </c>
      <c r="L10" s="7">
        <f t="shared" si="6"/>
        <v>31.183261802575103</v>
      </c>
      <c r="M10" s="7">
        <f t="shared" si="6"/>
        <v>32.915665236051503</v>
      </c>
      <c r="N10" s="7">
        <f t="shared" si="6"/>
        <v>34.648068669527895</v>
      </c>
      <c r="O10" s="7">
        <f>+N10*0.8</f>
        <v>27.718454935622319</v>
      </c>
      <c r="P10" s="7">
        <f t="shared" ref="P10:AA10" si="7">+O10*0.8</f>
        <v>22.174763948497855</v>
      </c>
      <c r="Q10" s="7">
        <f t="shared" si="7"/>
        <v>17.739811158798286</v>
      </c>
      <c r="R10" s="7">
        <f t="shared" si="7"/>
        <v>14.191848927038629</v>
      </c>
      <c r="S10" s="7">
        <f t="shared" si="7"/>
        <v>11.353479141630904</v>
      </c>
      <c r="T10" s="7">
        <f t="shared" si="7"/>
        <v>9.0827833133047235</v>
      </c>
      <c r="U10" s="7">
        <f t="shared" si="7"/>
        <v>7.2662266506437794</v>
      </c>
      <c r="V10" s="7">
        <f t="shared" si="7"/>
        <v>5.812981320515024</v>
      </c>
      <c r="W10" s="7">
        <f t="shared" si="7"/>
        <v>4.650385056412019</v>
      </c>
      <c r="X10" s="7">
        <f t="shared" si="7"/>
        <v>3.7203080451296153</v>
      </c>
      <c r="Y10" s="7">
        <f t="shared" si="7"/>
        <v>2.9762464361036924</v>
      </c>
      <c r="Z10" s="7">
        <f t="shared" si="7"/>
        <v>2.3809971488829542</v>
      </c>
      <c r="AA10" s="7">
        <f t="shared" si="7"/>
        <v>1.9047977191063634</v>
      </c>
    </row>
    <row r="11" spans="1:27" ht="16.5" customHeight="1" x14ac:dyDescent="0.2">
      <c r="A11" s="1">
        <f t="shared" si="3"/>
        <v>7</v>
      </c>
      <c r="B11" s="11" t="s">
        <v>184</v>
      </c>
      <c r="C11" s="7"/>
      <c r="D11" s="7"/>
      <c r="E11" s="7">
        <f>+E6*Daten!$L$27</f>
        <v>57.997854077253223</v>
      </c>
      <c r="F11" s="7">
        <f>+F6*Daten!$L$27</f>
        <v>104.3961373390558</v>
      </c>
      <c r="G11" s="7">
        <f>+G6*Daten!$L$27</f>
        <v>127.59527896995708</v>
      </c>
      <c r="H11" s="7">
        <f>+H6*Daten!$L$27</f>
        <v>150.79442060085839</v>
      </c>
      <c r="I11" s="7">
        <f>+I6*Daten!$L$27</f>
        <v>173.99356223175965</v>
      </c>
      <c r="J11" s="7">
        <f>+J6*Daten!$L$27</f>
        <v>185.59313304721033</v>
      </c>
      <c r="K11" s="7">
        <f>+K6*Daten!$L$27</f>
        <v>197.19270386266092</v>
      </c>
      <c r="L11" s="7">
        <f>+L6*Daten!$L$27</f>
        <v>208.7922746781116</v>
      </c>
      <c r="M11" s="7">
        <f>+M6*Daten!$L$27</f>
        <v>220.39184549356224</v>
      </c>
      <c r="N11" s="7">
        <f>+N6*Daten!$L$27</f>
        <v>231.99141630901289</v>
      </c>
      <c r="O11" s="7">
        <f>+O6*Daten!$L$27</f>
        <v>231.99141630901289</v>
      </c>
      <c r="P11" s="7">
        <f>+P6*Daten!$L$27</f>
        <v>231.99141630901289</v>
      </c>
      <c r="Q11" s="7">
        <f>+Q6*Daten!$L$27</f>
        <v>231.99141630901289</v>
      </c>
      <c r="R11" s="7">
        <f>+R6*Daten!$L$27</f>
        <v>231.99141630901289</v>
      </c>
      <c r="S11" s="7">
        <f>+S6*Daten!$L$27</f>
        <v>231.99141630901289</v>
      </c>
      <c r="T11" s="7">
        <f>+T6*Daten!$L$27</f>
        <v>231.99141630901289</v>
      </c>
      <c r="U11" s="7">
        <f>+U6*Daten!$L$27</f>
        <v>231.99141630901289</v>
      </c>
      <c r="V11" s="7">
        <f>+V6*Daten!$L$27</f>
        <v>231.99141630901289</v>
      </c>
      <c r="W11" s="7">
        <f>+W6*Daten!$L$27</f>
        <v>231.99141630901289</v>
      </c>
      <c r="X11" s="7">
        <f>+X6*Daten!$L$27</f>
        <v>231.99141630901289</v>
      </c>
      <c r="Y11" s="7">
        <f>+Y6*Daten!$L$27</f>
        <v>231.99141630901289</v>
      </c>
      <c r="Z11" s="7">
        <f>+Z6*Daten!$L$27</f>
        <v>231.99141630901289</v>
      </c>
      <c r="AA11" s="7">
        <f>+AA6*Daten!$L$27</f>
        <v>231.99141630901289</v>
      </c>
    </row>
    <row r="12" spans="1:27" ht="16.5" customHeight="1" x14ac:dyDescent="0.2">
      <c r="A12" s="1">
        <f t="shared" si="3"/>
        <v>8</v>
      </c>
      <c r="B12" s="11" t="s">
        <v>28</v>
      </c>
      <c r="C12" s="7"/>
      <c r="D12" s="7"/>
      <c r="E12" s="7">
        <f t="shared" ref="E12:AA12" si="8">+E5/3</f>
        <v>48.75</v>
      </c>
      <c r="F12" s="7">
        <f t="shared" si="8"/>
        <v>87.75</v>
      </c>
      <c r="G12" s="7">
        <f t="shared" si="8"/>
        <v>107.25</v>
      </c>
      <c r="H12" s="7">
        <f t="shared" si="8"/>
        <v>126.75</v>
      </c>
      <c r="I12" s="7">
        <f t="shared" si="8"/>
        <v>146.25</v>
      </c>
      <c r="J12" s="7">
        <f t="shared" si="8"/>
        <v>156</v>
      </c>
      <c r="K12" s="7">
        <f t="shared" si="8"/>
        <v>165.75</v>
      </c>
      <c r="L12" s="7">
        <f t="shared" si="8"/>
        <v>175.5</v>
      </c>
      <c r="M12" s="7">
        <f t="shared" si="8"/>
        <v>185.25</v>
      </c>
      <c r="N12" s="7">
        <f t="shared" si="8"/>
        <v>195</v>
      </c>
      <c r="O12" s="7">
        <f t="shared" si="8"/>
        <v>195</v>
      </c>
      <c r="P12" s="7">
        <f t="shared" si="8"/>
        <v>195</v>
      </c>
      <c r="Q12" s="7">
        <f t="shared" si="8"/>
        <v>195</v>
      </c>
      <c r="R12" s="7">
        <f t="shared" si="8"/>
        <v>195</v>
      </c>
      <c r="S12" s="7">
        <f t="shared" si="8"/>
        <v>195</v>
      </c>
      <c r="T12" s="7">
        <f t="shared" si="8"/>
        <v>195</v>
      </c>
      <c r="U12" s="7">
        <f t="shared" si="8"/>
        <v>195</v>
      </c>
      <c r="V12" s="7">
        <f t="shared" si="8"/>
        <v>195</v>
      </c>
      <c r="W12" s="7">
        <f t="shared" si="8"/>
        <v>195</v>
      </c>
      <c r="X12" s="7">
        <f t="shared" si="8"/>
        <v>195</v>
      </c>
      <c r="Y12" s="7">
        <f t="shared" si="8"/>
        <v>195</v>
      </c>
      <c r="Z12" s="7">
        <f t="shared" si="8"/>
        <v>195</v>
      </c>
      <c r="AA12" s="7">
        <f t="shared" si="8"/>
        <v>195</v>
      </c>
    </row>
    <row r="13" spans="1:27" customFormat="1" ht="9.75" customHeight="1" x14ac:dyDescent="0.2">
      <c r="A13" s="1"/>
    </row>
    <row r="14" spans="1:27" ht="16.5" customHeight="1" x14ac:dyDescent="0.2">
      <c r="B14" s="3" t="s">
        <v>4</v>
      </c>
    </row>
    <row r="15" spans="1:27" ht="5.25" customHeight="1" x14ac:dyDescent="0.2">
      <c r="B15" s="3"/>
    </row>
    <row r="16" spans="1:27" ht="16.5" customHeight="1" x14ac:dyDescent="0.2">
      <c r="A16" s="1">
        <f>+A12+1</f>
        <v>9</v>
      </c>
      <c r="B16" s="7" t="s">
        <v>77</v>
      </c>
      <c r="C16" s="7"/>
      <c r="D16" s="7">
        <f>+Daten!C39/7</f>
        <v>700920</v>
      </c>
      <c r="E16" s="7">
        <f t="shared" ref="E16:J16" si="9">+D16</f>
        <v>700920</v>
      </c>
      <c r="F16" s="7">
        <f t="shared" si="9"/>
        <v>700920</v>
      </c>
      <c r="G16" s="7">
        <f t="shared" si="9"/>
        <v>700920</v>
      </c>
      <c r="H16" s="7">
        <f t="shared" si="9"/>
        <v>700920</v>
      </c>
      <c r="I16" s="7">
        <f t="shared" si="9"/>
        <v>700920</v>
      </c>
      <c r="J16" s="7">
        <f t="shared" si="9"/>
        <v>700920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 x14ac:dyDescent="0.2">
      <c r="A17" s="1">
        <f>+A16+1</f>
        <v>10</v>
      </c>
      <c r="B17" s="7" t="s">
        <v>9</v>
      </c>
      <c r="C17" s="7"/>
      <c r="D17" s="7"/>
      <c r="E17" s="7">
        <f>E11*Daten!$C$40</f>
        <v>37128.302692275982</v>
      </c>
      <c r="F17" s="7">
        <f>F11*Daten!$C$40</f>
        <v>66830.944846096769</v>
      </c>
      <c r="G17" s="7">
        <f>G11*Daten!$C$40</f>
        <v>81682.265923007144</v>
      </c>
      <c r="H17" s="7">
        <f>H11*Daten!$C$40</f>
        <v>96533.586999917548</v>
      </c>
      <c r="I17" s="7">
        <f>I11*Daten!$C$40</f>
        <v>111384.90807682792</v>
      </c>
      <c r="J17" s="7">
        <f>J11*Daten!$C$40</f>
        <v>118810.56861528315</v>
      </c>
      <c r="K17" s="7">
        <f>K11*Daten!$C$40</f>
        <v>126236.22915373831</v>
      </c>
      <c r="L17" s="7">
        <f>L11*Daten!$C$40</f>
        <v>133661.88969219354</v>
      </c>
      <c r="M17" s="7">
        <f>M11*Daten!$C$40</f>
        <v>141087.55023064872</v>
      </c>
      <c r="N17" s="7">
        <f>N11*Daten!$C$40</f>
        <v>148513.21076910393</v>
      </c>
      <c r="O17" s="7">
        <f>O11*Daten!$C$40</f>
        <v>148513.21076910393</v>
      </c>
      <c r="P17" s="7">
        <f>P11*Daten!$C$40</f>
        <v>148513.21076910393</v>
      </c>
      <c r="Q17" s="7">
        <f>Q11*Daten!$C$40</f>
        <v>148513.21076910393</v>
      </c>
      <c r="R17" s="7">
        <f>R11*Daten!$C$40</f>
        <v>148513.21076910393</v>
      </c>
      <c r="S17" s="7">
        <f>S11*Daten!$C$40</f>
        <v>148513.21076910393</v>
      </c>
      <c r="T17" s="7">
        <f>T11*Daten!$C$40</f>
        <v>148513.21076910393</v>
      </c>
      <c r="U17" s="7">
        <f>U11*Daten!$C$40</f>
        <v>148513.21076910393</v>
      </c>
      <c r="V17" s="7">
        <f>V11*Daten!$C$40</f>
        <v>148513.21076910393</v>
      </c>
      <c r="W17" s="7">
        <f>W11*Daten!$C$40</f>
        <v>148513.21076910393</v>
      </c>
      <c r="X17" s="7">
        <f>X11*Daten!$C$40</f>
        <v>148513.21076910393</v>
      </c>
      <c r="Y17" s="7">
        <f>Y11*Daten!$C$40</f>
        <v>148513.21076910393</v>
      </c>
      <c r="Z17" s="7">
        <f>Z11*Daten!$C$40</f>
        <v>148513.21076910393</v>
      </c>
      <c r="AA17" s="7">
        <f>AA11*Daten!$C$40</f>
        <v>148513.21076910393</v>
      </c>
    </row>
    <row r="18" spans="1:27" ht="16.5" customHeight="1" x14ac:dyDescent="0.2">
      <c r="A18" s="1">
        <f t="shared" ref="A18:A23" si="10">+A17+1</f>
        <v>11</v>
      </c>
      <c r="B18" s="7" t="s">
        <v>149</v>
      </c>
      <c r="C18" s="7"/>
      <c r="D18" s="7"/>
      <c r="E18" s="7">
        <f>+E6*Daten!$C$42</f>
        <v>13730.499895090223</v>
      </c>
      <c r="F18" s="7">
        <f>+F6*Daten!$C$42</f>
        <v>24714.899811162399</v>
      </c>
      <c r="G18" s="7">
        <f>+G6*Daten!$C$42</f>
        <v>30207.099769198489</v>
      </c>
      <c r="H18" s="7">
        <f>+H6*Daten!$C$42</f>
        <v>35699.299727234582</v>
      </c>
      <c r="I18" s="7">
        <f>+I6*Daten!$C$42</f>
        <v>41191.499685270668</v>
      </c>
      <c r="J18" s="7">
        <f>+J6*Daten!$C$42</f>
        <v>43937.599664288718</v>
      </c>
      <c r="K18" s="7">
        <f>+K6*Daten!$C$42</f>
        <v>46683.699643306754</v>
      </c>
      <c r="L18" s="7">
        <f>+L6*Daten!$C$42</f>
        <v>49429.799622324797</v>
      </c>
      <c r="M18" s="7">
        <f>+M6*Daten!$C$42</f>
        <v>52175.899601342848</v>
      </c>
      <c r="N18" s="7">
        <f>+N6*Daten!$C$42</f>
        <v>54921.999580360891</v>
      </c>
      <c r="O18" s="7">
        <f>+O6*Daten!$C$42</f>
        <v>54921.999580360891</v>
      </c>
      <c r="P18" s="7">
        <f>+P6*Daten!$C$42</f>
        <v>54921.999580360891</v>
      </c>
      <c r="Q18" s="7">
        <f>+Q6*Daten!$C$42</f>
        <v>54921.999580360891</v>
      </c>
      <c r="R18" s="7">
        <f>+R6*Daten!$C$42</f>
        <v>54921.999580360891</v>
      </c>
      <c r="S18" s="7">
        <f>+S6*Daten!$C$42</f>
        <v>54921.999580360891</v>
      </c>
      <c r="T18" s="7">
        <f>+T6*Daten!$C$42</f>
        <v>54921.999580360891</v>
      </c>
      <c r="U18" s="7">
        <f>+U6*Daten!$C$42</f>
        <v>54921.999580360891</v>
      </c>
      <c r="V18" s="7">
        <f>+V6*Daten!$C$42</f>
        <v>54921.999580360891</v>
      </c>
      <c r="W18" s="7">
        <f>+W6*Daten!$C$42</f>
        <v>54921.999580360891</v>
      </c>
      <c r="X18" s="7">
        <f>+X6*Daten!$C$42</f>
        <v>54921.999580360891</v>
      </c>
      <c r="Y18" s="7">
        <f>+Y6*Daten!$C$42</f>
        <v>54921.999580360891</v>
      </c>
      <c r="Z18" s="7">
        <f>+Z6*Daten!$C$42</f>
        <v>54921.999580360891</v>
      </c>
      <c r="AA18" s="7">
        <f>+AA6*Daten!$C$42</f>
        <v>54921.999580360891</v>
      </c>
    </row>
    <row r="19" spans="1:27" ht="16.5" customHeight="1" x14ac:dyDescent="0.2">
      <c r="A19" s="1">
        <f t="shared" si="10"/>
        <v>12</v>
      </c>
      <c r="B19" s="7" t="s">
        <v>150</v>
      </c>
      <c r="C19" s="7"/>
      <c r="D19" s="7"/>
      <c r="E19" s="7">
        <f>+E6*Daten!$C$15</f>
        <v>3861</v>
      </c>
      <c r="F19" s="7">
        <f>+F6*Daten!$C$15</f>
        <v>6949.7999999999993</v>
      </c>
      <c r="G19" s="7">
        <f>+G6*Daten!$C$15</f>
        <v>8494.1999999999989</v>
      </c>
      <c r="H19" s="7">
        <f>+H6*Daten!$C$15</f>
        <v>10038.6</v>
      </c>
      <c r="I19" s="7">
        <f>+I6*Daten!$C$15</f>
        <v>11583</v>
      </c>
      <c r="J19" s="7">
        <f>+J6*Daten!$C$15</f>
        <v>12355.2</v>
      </c>
      <c r="K19" s="7">
        <f>+K6*Daten!$C$15</f>
        <v>13127.399999999998</v>
      </c>
      <c r="L19" s="7">
        <f>+L6*Daten!$C$15</f>
        <v>13899.599999999999</v>
      </c>
      <c r="M19" s="7">
        <f>+M6*Daten!$C$15</f>
        <v>14671.8</v>
      </c>
      <c r="N19" s="7">
        <f>+N6*Daten!$C$15</f>
        <v>15444</v>
      </c>
      <c r="O19" s="7">
        <f>+O6*Daten!$C$15</f>
        <v>15444</v>
      </c>
      <c r="P19" s="7">
        <f>+P6*Daten!$C$15</f>
        <v>15444</v>
      </c>
      <c r="Q19" s="7">
        <f>+Q6*Daten!$C$15</f>
        <v>15444</v>
      </c>
      <c r="R19" s="7">
        <f>+R6*Daten!$C$15</f>
        <v>15444</v>
      </c>
      <c r="S19" s="7">
        <f>+S6*Daten!$C$15</f>
        <v>15444</v>
      </c>
      <c r="T19" s="7">
        <f>+T6*Daten!$C$15</f>
        <v>15444</v>
      </c>
      <c r="U19" s="7">
        <f>+U6*Daten!$C$15</f>
        <v>15444</v>
      </c>
      <c r="V19" s="7">
        <f>+V6*Daten!$C$15</f>
        <v>15444</v>
      </c>
      <c r="W19" s="7">
        <f>+W6*Daten!$C$15</f>
        <v>15444</v>
      </c>
      <c r="X19" s="7">
        <f>+X6*Daten!$C$15</f>
        <v>15444</v>
      </c>
      <c r="Y19" s="7">
        <f>+Y6*Daten!$C$15</f>
        <v>15444</v>
      </c>
      <c r="Z19" s="7">
        <f>+Z6*Daten!$C$15</f>
        <v>15444</v>
      </c>
      <c r="AA19" s="7">
        <f>+AA6*Daten!$C$15</f>
        <v>15444</v>
      </c>
    </row>
    <row r="20" spans="1:27" ht="16.5" customHeight="1" x14ac:dyDescent="0.2">
      <c r="A20" s="1">
        <f t="shared" si="10"/>
        <v>13</v>
      </c>
      <c r="B20" s="7" t="s">
        <v>146</v>
      </c>
      <c r="C20" s="7"/>
      <c r="D20" s="7"/>
      <c r="E20" s="7">
        <f>+E6*Daten!$C$41</f>
        <v>1698.4761854804867</v>
      </c>
      <c r="F20" s="7">
        <f>+F6*Daten!$C$41</f>
        <v>3057.2571338648759</v>
      </c>
      <c r="G20" s="7">
        <f>+G6*Daten!$C$41</f>
        <v>3736.6476080570706</v>
      </c>
      <c r="H20" s="7">
        <f>+H6*Daten!$C$41</f>
        <v>4416.0380822492652</v>
      </c>
      <c r="I20" s="7">
        <f>+I6*Daten!$C$41</f>
        <v>5095.4285564414604</v>
      </c>
      <c r="J20" s="7">
        <f>+J6*Daten!$C$41</f>
        <v>5435.1237935375575</v>
      </c>
      <c r="K20" s="7">
        <f>+K6*Daten!$C$41</f>
        <v>5774.8190306336537</v>
      </c>
      <c r="L20" s="7">
        <f>+L6*Daten!$C$41</f>
        <v>6114.5142677297517</v>
      </c>
      <c r="M20" s="7">
        <f>+M6*Daten!$C$41</f>
        <v>6454.2095048258489</v>
      </c>
      <c r="N20" s="7">
        <f>+N6*Daten!$C$41</f>
        <v>6793.9047419219469</v>
      </c>
      <c r="O20" s="7">
        <f>+O6*Daten!$C$41</f>
        <v>6793.9047419219469</v>
      </c>
      <c r="P20" s="7">
        <f>+P6*Daten!$C$41</f>
        <v>6793.9047419219469</v>
      </c>
      <c r="Q20" s="7">
        <f>+Q6*Daten!$C$41</f>
        <v>6793.9047419219469</v>
      </c>
      <c r="R20" s="7">
        <f>+R6*Daten!$C$41</f>
        <v>6793.9047419219469</v>
      </c>
      <c r="S20" s="7">
        <f>+S6*Daten!$C$41</f>
        <v>6793.9047419219469</v>
      </c>
      <c r="T20" s="7">
        <f>+T6*Daten!$C$41</f>
        <v>6793.9047419219469</v>
      </c>
      <c r="U20" s="7">
        <f>+U6*Daten!$C$41</f>
        <v>6793.9047419219469</v>
      </c>
      <c r="V20" s="7">
        <f>+V6*Daten!$C$41</f>
        <v>6793.9047419219469</v>
      </c>
      <c r="W20" s="7">
        <f>+W6*Daten!$C$41</f>
        <v>6793.9047419219469</v>
      </c>
      <c r="X20" s="7">
        <f>+X6*Daten!$C$41</f>
        <v>6793.9047419219469</v>
      </c>
      <c r="Y20" s="7">
        <f>+Y6*Daten!$C$41</f>
        <v>6793.9047419219469</v>
      </c>
      <c r="Z20" s="7">
        <f>+Z6*Daten!$C$41</f>
        <v>6793.9047419219469</v>
      </c>
      <c r="AA20" s="7">
        <f>+AA6*Daten!$C$41</f>
        <v>6793.9047419219469</v>
      </c>
    </row>
    <row r="21" spans="1:27" ht="16.5" customHeight="1" x14ac:dyDescent="0.2">
      <c r="A21" s="1">
        <f t="shared" si="10"/>
        <v>14</v>
      </c>
      <c r="B21" s="7" t="s">
        <v>6</v>
      </c>
      <c r="C21" s="7"/>
      <c r="D21" s="7"/>
      <c r="E21" s="7">
        <f>+Daten!C38</f>
        <v>42600</v>
      </c>
      <c r="F21" s="7">
        <f t="shared" ref="F21:M21" si="11">+E21</f>
        <v>42600</v>
      </c>
      <c r="G21" s="7">
        <f t="shared" si="11"/>
        <v>42600</v>
      </c>
      <c r="H21" s="7">
        <f t="shared" si="11"/>
        <v>42600</v>
      </c>
      <c r="I21" s="7">
        <f t="shared" si="11"/>
        <v>42600</v>
      </c>
      <c r="J21" s="7">
        <f t="shared" si="11"/>
        <v>42600</v>
      </c>
      <c r="K21" s="7">
        <f t="shared" si="11"/>
        <v>42600</v>
      </c>
      <c r="L21" s="7">
        <f t="shared" si="11"/>
        <v>42600</v>
      </c>
      <c r="M21" s="7">
        <f t="shared" si="11"/>
        <v>42600</v>
      </c>
      <c r="N21" s="7">
        <f t="shared" ref="N21:AA21" si="12">+M21</f>
        <v>42600</v>
      </c>
      <c r="O21" s="7">
        <f t="shared" si="12"/>
        <v>42600</v>
      </c>
      <c r="P21" s="7">
        <f t="shared" si="12"/>
        <v>42600</v>
      </c>
      <c r="Q21" s="7">
        <f t="shared" si="12"/>
        <v>42600</v>
      </c>
      <c r="R21" s="7">
        <f t="shared" si="12"/>
        <v>42600</v>
      </c>
      <c r="S21" s="7">
        <f t="shared" si="12"/>
        <v>42600</v>
      </c>
      <c r="T21" s="16">
        <f t="shared" si="12"/>
        <v>42600</v>
      </c>
      <c r="U21" s="7">
        <f t="shared" si="12"/>
        <v>42600</v>
      </c>
      <c r="V21" s="7">
        <f t="shared" si="12"/>
        <v>42600</v>
      </c>
      <c r="W21" s="7">
        <f t="shared" si="12"/>
        <v>42600</v>
      </c>
      <c r="X21" s="7">
        <f t="shared" si="12"/>
        <v>42600</v>
      </c>
      <c r="Y21" s="7">
        <f t="shared" si="12"/>
        <v>42600</v>
      </c>
      <c r="Z21" s="7">
        <f t="shared" si="12"/>
        <v>42600</v>
      </c>
      <c r="AA21" s="7">
        <f t="shared" si="12"/>
        <v>42600</v>
      </c>
    </row>
    <row r="22" spans="1:27" ht="16.5" customHeight="1" x14ac:dyDescent="0.2">
      <c r="A22" s="1">
        <f t="shared" si="10"/>
        <v>15</v>
      </c>
      <c r="B22" s="7" t="s">
        <v>10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2" customFormat="1" ht="16.5" customHeight="1" x14ac:dyDescent="0.2">
      <c r="A23" s="1">
        <f t="shared" si="10"/>
        <v>16</v>
      </c>
      <c r="B23" s="8" t="s">
        <v>8</v>
      </c>
      <c r="C23" s="8">
        <f>SUM(C17:C22)</f>
        <v>0</v>
      </c>
      <c r="D23" s="8">
        <f t="shared" ref="D23:AA23" si="13">SUM(D16:D22)</f>
        <v>700920</v>
      </c>
      <c r="E23" s="8">
        <f t="shared" si="13"/>
        <v>799938.27877284668</v>
      </c>
      <c r="F23" s="8">
        <f t="shared" si="13"/>
        <v>845072.90179112414</v>
      </c>
      <c r="G23" s="8">
        <f t="shared" si="13"/>
        <v>867640.21330026258</v>
      </c>
      <c r="H23" s="8">
        <f t="shared" si="13"/>
        <v>890207.52480940137</v>
      </c>
      <c r="I23" s="8">
        <f t="shared" si="13"/>
        <v>912774.83631854004</v>
      </c>
      <c r="J23" s="8">
        <f t="shared" si="13"/>
        <v>924058.49207310937</v>
      </c>
      <c r="K23" s="8">
        <f t="shared" si="13"/>
        <v>234422.14782767874</v>
      </c>
      <c r="L23" s="8">
        <f t="shared" si="13"/>
        <v>245705.80358224807</v>
      </c>
      <c r="M23" s="8">
        <f t="shared" si="13"/>
        <v>256989.45933681741</v>
      </c>
      <c r="N23" s="8">
        <f t="shared" si="13"/>
        <v>268273.11509138678</v>
      </c>
      <c r="O23" s="8">
        <f t="shared" si="13"/>
        <v>268273.11509138678</v>
      </c>
      <c r="P23" s="8">
        <f t="shared" si="13"/>
        <v>268273.11509138678</v>
      </c>
      <c r="Q23" s="8">
        <f t="shared" si="13"/>
        <v>268273.11509138678</v>
      </c>
      <c r="R23" s="8">
        <f t="shared" si="13"/>
        <v>268273.11509138678</v>
      </c>
      <c r="S23" s="8">
        <f t="shared" si="13"/>
        <v>268273.11509138678</v>
      </c>
      <c r="T23" s="8">
        <f t="shared" si="13"/>
        <v>268273.11509138678</v>
      </c>
      <c r="U23" s="8">
        <f t="shared" si="13"/>
        <v>268273.11509138678</v>
      </c>
      <c r="V23" s="8">
        <f t="shared" si="13"/>
        <v>268273.11509138678</v>
      </c>
      <c r="W23" s="8">
        <f t="shared" si="13"/>
        <v>268273.11509138678</v>
      </c>
      <c r="X23" s="8">
        <f t="shared" si="13"/>
        <v>268273.11509138678</v>
      </c>
      <c r="Y23" s="8">
        <f t="shared" si="13"/>
        <v>268273.11509138678</v>
      </c>
      <c r="Z23" s="8">
        <f t="shared" si="13"/>
        <v>268273.11509138678</v>
      </c>
      <c r="AA23" s="8">
        <f t="shared" si="13"/>
        <v>268273.11509138678</v>
      </c>
    </row>
    <row r="24" spans="1:27" ht="10.5" customHeight="1" x14ac:dyDescent="0.2">
      <c r="B24" s="9"/>
    </row>
    <row r="25" spans="1:27" ht="16.5" customHeight="1" x14ac:dyDescent="0.2">
      <c r="B25" s="3" t="s">
        <v>7</v>
      </c>
    </row>
    <row r="26" spans="1:27" ht="8.25" customHeight="1" x14ac:dyDescent="0.2">
      <c r="B26" s="3"/>
    </row>
    <row r="27" spans="1:27" ht="16.5" customHeight="1" x14ac:dyDescent="0.2">
      <c r="A27" s="1">
        <f>+A23+1</f>
        <v>17</v>
      </c>
      <c r="B27" s="7" t="s">
        <v>82</v>
      </c>
      <c r="C27" s="7">
        <f>+Daten!J33</f>
        <v>-2596513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 customHeight="1" x14ac:dyDescent="0.2">
      <c r="A28" s="1">
        <f t="shared" ref="A28:A38" si="14">+A27+1</f>
        <v>18</v>
      </c>
      <c r="B28" s="7" t="s">
        <v>29</v>
      </c>
      <c r="C28" s="7">
        <f>+Daten!H4*Daten!C10*-1</f>
        <v>-43968.341907400085</v>
      </c>
      <c r="D28" s="7">
        <f t="shared" ref="D28:M28" si="15">+C28*1.02</f>
        <v>-44847.708745548087</v>
      </c>
      <c r="E28" s="7">
        <f t="shared" si="15"/>
        <v>-45744.66292045905</v>
      </c>
      <c r="F28" s="7">
        <f t="shared" si="15"/>
        <v>-46659.556178868232</v>
      </c>
      <c r="G28" s="7">
        <f t="shared" si="15"/>
        <v>-47592.747302445598</v>
      </c>
      <c r="H28" s="7">
        <f t="shared" si="15"/>
        <v>-48544.602248494513</v>
      </c>
      <c r="I28" s="7">
        <f t="shared" si="15"/>
        <v>-49515.494293464406</v>
      </c>
      <c r="J28" s="7">
        <f t="shared" si="15"/>
        <v>-50505.804179333696</v>
      </c>
      <c r="K28" s="7">
        <f t="shared" si="15"/>
        <v>-51515.920262920372</v>
      </c>
      <c r="L28" s="7">
        <f t="shared" si="15"/>
        <v>-52546.238668178783</v>
      </c>
      <c r="M28" s="7">
        <f t="shared" si="15"/>
        <v>-53597.163441542361</v>
      </c>
      <c r="N28" s="7">
        <f>+M28*1.02*0.5</f>
        <v>-27334.553355186606</v>
      </c>
      <c r="O28" s="7">
        <f t="shared" ref="O28" si="16">+N28*1.02</f>
        <v>-27881.24442229034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 customHeight="1" x14ac:dyDescent="0.2">
      <c r="A29" s="1">
        <f t="shared" si="14"/>
        <v>19</v>
      </c>
      <c r="B29" s="11" t="s">
        <v>15</v>
      </c>
      <c r="C29" s="7"/>
      <c r="D29" s="7">
        <f>+D6*Daten!$C$8*Daten!$C$10*-1</f>
        <v>0</v>
      </c>
      <c r="E29" s="7">
        <f>+E6*Daten!$C$8*Daten!$C$10*-1</f>
        <v>-25571.042278640369</v>
      </c>
      <c r="F29" s="7">
        <f>+E29*1.02+(F6-E6)*Daten!$C$8*Daten!$C$10*-1</f>
        <v>-46539.296947125462</v>
      </c>
      <c r="G29" s="7">
        <f>+F29*1.02+(G6-F6)*Daten!$C$8*Daten!$C$10*-1</f>
        <v>-57698.499797524113</v>
      </c>
      <c r="H29" s="7">
        <f>+G29*1.02+(H6-G6)*Daten!$C$8*Daten!$C$10*-1</f>
        <v>-69080.886704930759</v>
      </c>
      <c r="I29" s="7">
        <f>+H29*1.02+(I6-H6)*Daten!$C$8*Daten!$C$10*-1</f>
        <v>-80690.921350485529</v>
      </c>
      <c r="J29" s="7">
        <f>+I29*1.02+(J6-I6)*Daten!$C$8*Daten!$C$10*-1</f>
        <v>-87418.948233223316</v>
      </c>
      <c r="K29" s="7">
        <f>+J29*1.02+(K6-J6)*Daten!$C$8*Daten!$C$10*-1</f>
        <v>-94281.535653615851</v>
      </c>
      <c r="L29" s="7">
        <f>+K29*1.02+(L6-K6)*Daten!$C$8*Daten!$C$10*-1</f>
        <v>-101281.37482241624</v>
      </c>
      <c r="M29" s="7">
        <f>+L29*1.02+(M6-L6)*Daten!$C$8*Daten!$C$10*-1</f>
        <v>-108421.21077459265</v>
      </c>
      <c r="N29" s="7">
        <f>+M29*1.02+(N6-M6)*Daten!$C$8*Daten!$C$10*-1</f>
        <v>-115703.84344581258</v>
      </c>
      <c r="O29" s="7">
        <f>+N29*1.02</f>
        <v>-118017.92031472884</v>
      </c>
      <c r="P29" s="7">
        <f t="shared" ref="P29:AA29" si="17">+O29*1.02</f>
        <v>-120378.27872102341</v>
      </c>
      <c r="Q29" s="7">
        <f t="shared" si="17"/>
        <v>-122785.84429544388</v>
      </c>
      <c r="R29" s="7">
        <f t="shared" si="17"/>
        <v>-125241.56118135276</v>
      </c>
      <c r="S29" s="7">
        <f t="shared" si="17"/>
        <v>-127746.39240497982</v>
      </c>
      <c r="T29" s="7">
        <f t="shared" si="17"/>
        <v>-130301.32025307942</v>
      </c>
      <c r="U29" s="7">
        <f t="shared" si="17"/>
        <v>-132907.346658141</v>
      </c>
      <c r="V29" s="7">
        <f t="shared" si="17"/>
        <v>-135565.49359130382</v>
      </c>
      <c r="W29" s="7">
        <f t="shared" si="17"/>
        <v>-138276.80346312991</v>
      </c>
      <c r="X29" s="7">
        <f t="shared" si="17"/>
        <v>-141042.33953239251</v>
      </c>
      <c r="Y29" s="7">
        <f t="shared" si="17"/>
        <v>-143863.18632304037</v>
      </c>
      <c r="Z29" s="7">
        <f t="shared" si="17"/>
        <v>-146740.45004950117</v>
      </c>
      <c r="AA29" s="7">
        <f t="shared" si="17"/>
        <v>-149675.25905049121</v>
      </c>
    </row>
    <row r="30" spans="1:27" ht="16.5" customHeight="1" x14ac:dyDescent="0.2">
      <c r="A30" s="1">
        <f t="shared" si="14"/>
        <v>20</v>
      </c>
      <c r="B30" s="11" t="s">
        <v>17</v>
      </c>
      <c r="C30" s="7"/>
      <c r="D30" s="7"/>
      <c r="E30" s="7">
        <f>+E8*Daten!$J$35</f>
        <v>-25572.2460658083</v>
      </c>
      <c r="F30" s="7">
        <f>+F8*Daten!$J$35</f>
        <v>-46030.042918454928</v>
      </c>
      <c r="G30" s="7">
        <f>+G8*Daten!$J$35</f>
        <v>-56258.94134477825</v>
      </c>
      <c r="H30" s="7">
        <f>+H8*Daten!$J$35</f>
        <v>-66487.839771101571</v>
      </c>
      <c r="I30" s="7">
        <f>+I8*Daten!$J$35</f>
        <v>-76716.7381974249</v>
      </c>
      <c r="J30" s="7">
        <f>+J8*Daten!$J$35</f>
        <v>-81831.187410586543</v>
      </c>
      <c r="K30" s="7">
        <f>+K8*Daten!$J$35</f>
        <v>-86945.6366237482</v>
      </c>
      <c r="L30" s="7">
        <f>+L8*Daten!$J$35</f>
        <v>-92060.085836909857</v>
      </c>
      <c r="M30" s="7">
        <f>+M8*Daten!$J$35</f>
        <v>-97174.535050071529</v>
      </c>
      <c r="N30" s="7">
        <f>+N8*Daten!$J$35</f>
        <v>-102288.9842632332</v>
      </c>
      <c r="O30" s="7">
        <f>+O8*Daten!$J$35</f>
        <v>-81831.187410586572</v>
      </c>
      <c r="P30" s="7">
        <f>+P8*Daten!$J$35</f>
        <v>-65464.949928469257</v>
      </c>
      <c r="Q30" s="7">
        <f>+Q8*Daten!$J$35</f>
        <v>-52371.959942775415</v>
      </c>
      <c r="R30" s="7">
        <f>+R8*Daten!$J$35</f>
        <v>-41897.567954220329</v>
      </c>
      <c r="S30" s="7">
        <f>+S8*Daten!$J$35</f>
        <v>-33518.054363376265</v>
      </c>
      <c r="T30" s="7">
        <f>+T8*Daten!$J$35</f>
        <v>-26814.443490701011</v>
      </c>
      <c r="U30" s="7">
        <f>+U8*Daten!$J$35</f>
        <v>-21451.554792560812</v>
      </c>
      <c r="V30" s="7">
        <f>+V8*Daten!$J$35</f>
        <v>-17161.243834048651</v>
      </c>
      <c r="W30" s="7">
        <f>+W8*Daten!$J$35</f>
        <v>-13728.99506723892</v>
      </c>
      <c r="X30" s="7">
        <f>+X8*Daten!$J$35</f>
        <v>-10983.196053791138</v>
      </c>
      <c r="Y30" s="7">
        <f>+Y8*Daten!$J$35</f>
        <v>-8786.5568430329113</v>
      </c>
      <c r="Z30" s="7">
        <f>+Z8*Daten!$J$35</f>
        <v>-7029.2454744263296</v>
      </c>
      <c r="AA30" s="7">
        <f>+AA8*Daten!$J$35</f>
        <v>-5623.3963795410637</v>
      </c>
    </row>
    <row r="31" spans="1:27" ht="16.5" customHeight="1" x14ac:dyDescent="0.2">
      <c r="A31" s="1">
        <f t="shared" si="14"/>
        <v>21</v>
      </c>
      <c r="B31" s="11" t="s">
        <v>78</v>
      </c>
      <c r="C31" s="7"/>
      <c r="D31" s="7"/>
      <c r="E31" s="7">
        <f>+E10*Daten!$J$36</f>
        <v>-1539.3126341201717</v>
      </c>
      <c r="F31" s="7">
        <f>+F10*Daten!$J$36</f>
        <v>-2770.7627414163089</v>
      </c>
      <c r="G31" s="7">
        <f>+G10*Daten!$J$36</f>
        <v>-3386.4877950643772</v>
      </c>
      <c r="H31" s="7">
        <f>+H10*Daten!$J$36</f>
        <v>-4002.2128487124464</v>
      </c>
      <c r="I31" s="7">
        <f>+I10*Daten!$J$36</f>
        <v>-4617.9379023605152</v>
      </c>
      <c r="J31" s="7">
        <f>+J10*Daten!$J$36</f>
        <v>-4925.80042918455</v>
      </c>
      <c r="K31" s="7">
        <f>+K10*Daten!$J$36</f>
        <v>-5233.662956008583</v>
      </c>
      <c r="L31" s="7">
        <f>+L10*Daten!$J$36</f>
        <v>-5541.5254828326179</v>
      </c>
      <c r="M31" s="7">
        <f>+M10*Daten!$J$36</f>
        <v>-5849.3880096566527</v>
      </c>
      <c r="N31" s="7">
        <f>+N10*Daten!$J$36</f>
        <v>-6157.2505364806866</v>
      </c>
      <c r="O31" s="7">
        <f>+O10*Daten!$J$36</f>
        <v>-4925.80042918455</v>
      </c>
      <c r="P31" s="7">
        <f>+P10*Daten!$J$36</f>
        <v>-3940.6403433476398</v>
      </c>
      <c r="Q31" s="7">
        <f>+Q10*Daten!$J$36</f>
        <v>-3152.5122746781121</v>
      </c>
      <c r="R31" s="7">
        <f>+R10*Daten!$J$36</f>
        <v>-2522.00981974249</v>
      </c>
      <c r="S31" s="7">
        <f>+S10*Daten!$J$36</f>
        <v>-2017.607855793992</v>
      </c>
      <c r="T31" s="7">
        <f>+T10*Daten!$J$36</f>
        <v>-1614.0862846351936</v>
      </c>
      <c r="U31" s="7">
        <f>+U10*Daten!$J$36</f>
        <v>-1291.2690277081551</v>
      </c>
      <c r="V31" s="7">
        <f>+V10*Daten!$J$36</f>
        <v>-1033.0152221665242</v>
      </c>
      <c r="W31" s="7">
        <f>+W10*Daten!$J$36</f>
        <v>-826.41217773321921</v>
      </c>
      <c r="X31" s="7">
        <f>+X10*Daten!$J$36</f>
        <v>-661.12974218657541</v>
      </c>
      <c r="Y31" s="7">
        <f>+Y10*Daten!$J$36</f>
        <v>-528.90379374926033</v>
      </c>
      <c r="Z31" s="7">
        <f>+Z10*Daten!$J$36</f>
        <v>-423.12303499940833</v>
      </c>
      <c r="AA31" s="7">
        <f>+AA10*Daten!$J$36</f>
        <v>-338.49842799952671</v>
      </c>
    </row>
    <row r="32" spans="1:27" ht="16.5" customHeight="1" x14ac:dyDescent="0.2">
      <c r="A32" s="1">
        <f t="shared" si="14"/>
        <v>22</v>
      </c>
      <c r="B32" s="11" t="s">
        <v>167</v>
      </c>
      <c r="C32" s="7"/>
      <c r="D32" s="7"/>
      <c r="E32" s="7">
        <f>+E10*Daten!$J$37*0.5</f>
        <v>-1319.8993625347134</v>
      </c>
      <c r="F32" s="7">
        <f>+F10*Daten!$J$37*0.5</f>
        <v>-2375.8188525624842</v>
      </c>
      <c r="G32" s="7">
        <f>+G10*Daten!$J$37*0.5</f>
        <v>-2903.7785975763691</v>
      </c>
      <c r="H32" s="7">
        <f>+H10*Daten!$J$37*0.5</f>
        <v>-3431.7383425902549</v>
      </c>
      <c r="I32" s="7">
        <f>+I10*Daten!$J$37*0.5</f>
        <v>-3959.6980876041407</v>
      </c>
      <c r="J32" s="7">
        <f>+J10*Daten!$J$37*0.5</f>
        <v>-4223.6779601110829</v>
      </c>
      <c r="K32" s="7">
        <f>+K10*Daten!$J$37*0.5</f>
        <v>-4487.6578326180252</v>
      </c>
      <c r="L32" s="7">
        <f>+L10*Daten!$J$37*0.5</f>
        <v>-4751.6377051249683</v>
      </c>
      <c r="M32" s="7">
        <f>+M10*Daten!$J$37*0.5</f>
        <v>-5015.6175776319114</v>
      </c>
      <c r="N32" s="7">
        <f>+N10*Daten!$J$37*0.5</f>
        <v>-5279.5974501388537</v>
      </c>
      <c r="O32" s="7">
        <f>+O10*Daten!$J$37*0.5</f>
        <v>-4223.6779601110829</v>
      </c>
      <c r="P32" s="7">
        <f>+P10*Daten!$J$37*0.5</f>
        <v>-3378.9423680888667</v>
      </c>
      <c r="Q32" s="7">
        <f>+Q10*Daten!$J$37*0.5</f>
        <v>-2703.1538944710937</v>
      </c>
      <c r="R32" s="7">
        <f>+R10*Daten!$J$37*0.5</f>
        <v>-2162.5231155768752</v>
      </c>
      <c r="S32" s="7">
        <f>+S10*Daten!$J$37*0.5</f>
        <v>-1730.0184924615</v>
      </c>
      <c r="T32" s="7">
        <f>+T10*Daten!$J$37*0.5</f>
        <v>-1384.0147939692001</v>
      </c>
      <c r="U32" s="7">
        <f>+U10*Daten!$J$37*0.5</f>
        <v>-1107.2118351753602</v>
      </c>
      <c r="V32" s="7">
        <f>+V10*Daten!$J$37*0.5</f>
        <v>-885.76946814028827</v>
      </c>
      <c r="W32" s="7">
        <f>+W10*Daten!$J$37*0.5</f>
        <v>-708.61557451223052</v>
      </c>
      <c r="X32" s="7">
        <f>+X10*Daten!$J$37*0.5</f>
        <v>-566.89245960978451</v>
      </c>
      <c r="Y32" s="7">
        <f>+Y10*Daten!$J$37*0.5</f>
        <v>-453.51396768782757</v>
      </c>
      <c r="Z32" s="7">
        <f>+Z10*Daten!$J$37*0.5</f>
        <v>-362.8111741502621</v>
      </c>
      <c r="AA32" s="7">
        <f>+AA10*Daten!$J$37*0.5</f>
        <v>-290.24893932020967</v>
      </c>
    </row>
    <row r="33" spans="1:27" ht="16.5" customHeight="1" x14ac:dyDescent="0.2">
      <c r="A33" s="1">
        <f t="shared" si="14"/>
        <v>23</v>
      </c>
      <c r="B33" s="11" t="s">
        <v>93</v>
      </c>
      <c r="C33" s="7"/>
      <c r="D33" s="7"/>
      <c r="E33" s="7">
        <f>E6*Daten!$J$40</f>
        <v>-25204.051746747798</v>
      </c>
      <c r="F33" s="7">
        <f>F6*Daten!$J$40</f>
        <v>-45367.293144146031</v>
      </c>
      <c r="G33" s="7">
        <f>G6*Daten!$J$40</f>
        <v>-55448.913842845148</v>
      </c>
      <c r="H33" s="7">
        <f>H6*Daten!$J$40</f>
        <v>-65530.534541544279</v>
      </c>
      <c r="I33" s="7">
        <f>I6*Daten!$J$40</f>
        <v>-75612.155240243388</v>
      </c>
      <c r="J33" s="7">
        <f>J6*Daten!$J$40</f>
        <v>-80652.965589592961</v>
      </c>
      <c r="K33" s="7">
        <f>K6*Daten!$J$40</f>
        <v>-85693.775938942505</v>
      </c>
      <c r="L33" s="7">
        <f>L6*Daten!$J$40</f>
        <v>-90734.586288292063</v>
      </c>
      <c r="M33" s="7">
        <f>M6*Daten!$J$40</f>
        <v>-95775.396637641636</v>
      </c>
      <c r="N33" s="7">
        <f>N6*Daten!$J$40</f>
        <v>-100816.20698699119</v>
      </c>
      <c r="O33" s="7">
        <f>O6*Daten!$J$40</f>
        <v>-100816.20698699119</v>
      </c>
      <c r="P33" s="7">
        <f>P6*Daten!$J$40</f>
        <v>-100816.20698699119</v>
      </c>
      <c r="Q33" s="7">
        <f>Q6*Daten!$J$40</f>
        <v>-100816.20698699119</v>
      </c>
      <c r="R33" s="7">
        <f>R6*Daten!$J$40</f>
        <v>-100816.20698699119</v>
      </c>
      <c r="S33" s="7">
        <f>S6*Daten!$J$40</f>
        <v>-100816.20698699119</v>
      </c>
      <c r="T33" s="7">
        <f>T6*Daten!$J$40</f>
        <v>-100816.20698699119</v>
      </c>
      <c r="U33" s="7">
        <f>U6*Daten!$J$40</f>
        <v>-100816.20698699119</v>
      </c>
      <c r="V33" s="7">
        <f>V6*Daten!$J$40</f>
        <v>-100816.20698699119</v>
      </c>
      <c r="W33" s="7">
        <f>W6*Daten!$J$40</f>
        <v>-100816.20698699119</v>
      </c>
      <c r="X33" s="7">
        <f>X6*Daten!$J$40</f>
        <v>-100816.20698699119</v>
      </c>
      <c r="Y33" s="7">
        <f>Y6*Daten!$J$40</f>
        <v>-100816.20698699119</v>
      </c>
      <c r="Z33" s="7">
        <f>Z6*Daten!$J$40</f>
        <v>-100816.20698699119</v>
      </c>
      <c r="AA33" s="7">
        <f>AA6*Daten!$J$40</f>
        <v>-100816.20698699119</v>
      </c>
    </row>
    <row r="34" spans="1:27" ht="16.5" customHeight="1" x14ac:dyDescent="0.2">
      <c r="A34" s="1">
        <f t="shared" si="14"/>
        <v>24</v>
      </c>
      <c r="B34" s="11" t="s">
        <v>102</v>
      </c>
      <c r="C34" s="7"/>
      <c r="D34" s="7"/>
      <c r="E34" s="7">
        <f>E6*Daten!$J$41</f>
        <v>-19105.500393411665</v>
      </c>
      <c r="F34" s="7">
        <f>F6*Daten!$J$41</f>
        <v>-34389.900708140995</v>
      </c>
      <c r="G34" s="7">
        <f>G6*Daten!$J$41</f>
        <v>-42032.100865505665</v>
      </c>
      <c r="H34" s="7">
        <f>H6*Daten!$J$41</f>
        <v>-49674.301022870335</v>
      </c>
      <c r="I34" s="7">
        <f>I6*Daten!$J$41</f>
        <v>-57316.501180234998</v>
      </c>
      <c r="J34" s="7">
        <f>J6*Daten!$J$41</f>
        <v>-61137.601258917333</v>
      </c>
      <c r="K34" s="7">
        <f>K6*Daten!$J$41</f>
        <v>-64958.701337599661</v>
      </c>
      <c r="L34" s="7">
        <f>L6*Daten!$J$41</f>
        <v>-68779.801416281989</v>
      </c>
      <c r="M34" s="7">
        <f>M6*Daten!$J$41</f>
        <v>-72600.901494964332</v>
      </c>
      <c r="N34" s="7">
        <f>N6*Daten!$J$41</f>
        <v>-76422.001573646659</v>
      </c>
      <c r="O34" s="7">
        <f>O6*Daten!$J$41</f>
        <v>-76422.001573646659</v>
      </c>
      <c r="P34" s="7">
        <f>P6*Daten!$J$41</f>
        <v>-76422.001573646659</v>
      </c>
      <c r="Q34" s="7">
        <f>Q6*Daten!$J$41</f>
        <v>-76422.001573646659</v>
      </c>
      <c r="R34" s="7">
        <f>R6*Daten!$J$41</f>
        <v>-76422.001573646659</v>
      </c>
      <c r="S34" s="7">
        <f>S6*Daten!$J$41</f>
        <v>-76422.001573646659</v>
      </c>
      <c r="T34" s="7">
        <f>T6*Daten!$J$41</f>
        <v>-76422.001573646659</v>
      </c>
      <c r="U34" s="7">
        <f>U6*Daten!$J$41</f>
        <v>-76422.001573646659</v>
      </c>
      <c r="V34" s="7">
        <f>V6*Daten!$J$41</f>
        <v>-76422.001573646659</v>
      </c>
      <c r="W34" s="7">
        <f>W6*Daten!$J$41</f>
        <v>-76422.001573646659</v>
      </c>
      <c r="X34" s="7">
        <f>X6*Daten!$J$41</f>
        <v>-76422.001573646659</v>
      </c>
      <c r="Y34" s="7">
        <f>Y6*Daten!$J$41</f>
        <v>-76422.001573646659</v>
      </c>
      <c r="Z34" s="7">
        <f>Z6*Daten!$J$41</f>
        <v>-76422.001573646659</v>
      </c>
      <c r="AA34" s="7">
        <f>AA6*Daten!$J$41</f>
        <v>-76422.001573646659</v>
      </c>
    </row>
    <row r="35" spans="1:27" ht="16.5" customHeight="1" x14ac:dyDescent="0.2">
      <c r="A35" s="1">
        <f t="shared" si="14"/>
        <v>25</v>
      </c>
      <c r="B35" s="7" t="s">
        <v>88</v>
      </c>
      <c r="C35" s="7"/>
      <c r="D35" s="7"/>
      <c r="E35" s="7">
        <f>+Daten!J38</f>
        <v>-125700</v>
      </c>
      <c r="F35" s="7">
        <f t="shared" ref="F35:M35" si="18">+E35*1.02</f>
        <v>-128214</v>
      </c>
      <c r="G35" s="7">
        <f t="shared" si="18"/>
        <v>-130778.28</v>
      </c>
      <c r="H35" s="7">
        <f t="shared" si="18"/>
        <v>-133393.8456</v>
      </c>
      <c r="I35" s="7">
        <f t="shared" si="18"/>
        <v>-136061.72251200001</v>
      </c>
      <c r="J35" s="7">
        <f t="shared" si="18"/>
        <v>-138782.95696224002</v>
      </c>
      <c r="K35" s="7">
        <f t="shared" si="18"/>
        <v>-141558.61610148483</v>
      </c>
      <c r="L35" s="7">
        <f t="shared" si="18"/>
        <v>-144389.78842351455</v>
      </c>
      <c r="M35" s="7">
        <f t="shared" si="18"/>
        <v>-147277.58419198485</v>
      </c>
      <c r="N35" s="7">
        <f t="shared" ref="N35:AA35" si="19">+M35*1.02</f>
        <v>-150223.13587582455</v>
      </c>
      <c r="O35" s="7">
        <f t="shared" si="19"/>
        <v>-153227.59859334104</v>
      </c>
      <c r="P35" s="7">
        <f t="shared" si="19"/>
        <v>-156292.15056520788</v>
      </c>
      <c r="Q35" s="7">
        <f t="shared" si="19"/>
        <v>-159417.99357651203</v>
      </c>
      <c r="R35" s="7">
        <f t="shared" si="19"/>
        <v>-162606.35344804227</v>
      </c>
      <c r="S35" s="7">
        <f t="shared" si="19"/>
        <v>-165858.4805170031</v>
      </c>
      <c r="T35" s="7">
        <f t="shared" si="19"/>
        <v>-169175.65012734316</v>
      </c>
      <c r="U35" s="7">
        <f t="shared" si="19"/>
        <v>-172559.16312989002</v>
      </c>
      <c r="V35" s="7">
        <f t="shared" si="19"/>
        <v>-176010.34639248782</v>
      </c>
      <c r="W35" s="7">
        <f t="shared" si="19"/>
        <v>-179530.55332033758</v>
      </c>
      <c r="X35" s="7">
        <f t="shared" si="19"/>
        <v>-183121.16438674435</v>
      </c>
      <c r="Y35" s="7">
        <f t="shared" si="19"/>
        <v>-186783.58767447923</v>
      </c>
      <c r="Z35" s="7">
        <f t="shared" si="19"/>
        <v>-190519.25942796882</v>
      </c>
      <c r="AA35" s="7">
        <f t="shared" si="19"/>
        <v>-194329.64461652821</v>
      </c>
    </row>
    <row r="36" spans="1:27" ht="16.5" customHeight="1" x14ac:dyDescent="0.2">
      <c r="A36" s="1">
        <f t="shared" si="14"/>
        <v>26</v>
      </c>
      <c r="B36" s="7" t="s">
        <v>122</v>
      </c>
      <c r="C36" s="7"/>
      <c r="D36" s="7">
        <f>+Daten!$J$39*'GuV Variante I'!D6</f>
        <v>0</v>
      </c>
      <c r="E36" s="7">
        <f>+Daten!$J$39*'GuV Variante I'!E6*1.02</f>
        <v>-8950.5</v>
      </c>
      <c r="F36" s="7">
        <f>+Daten!$J$39*'GuV Variante I'!F6*1.02</f>
        <v>-16110.899999999998</v>
      </c>
      <c r="G36" s="7">
        <f>+Daten!$J$39*'GuV Variante I'!G6*1.02</f>
        <v>-19691.099999999999</v>
      </c>
      <c r="H36" s="7">
        <f>+Daten!$J$39*'GuV Variante I'!H6*1.02</f>
        <v>-23271.3</v>
      </c>
      <c r="I36" s="7">
        <f>+Daten!$J$39*'GuV Variante I'!I6*1.02</f>
        <v>-26851.5</v>
      </c>
      <c r="J36" s="7">
        <f>+Daten!$J$39*'GuV Variante I'!J6*1.02</f>
        <v>-28641.600000000002</v>
      </c>
      <c r="K36" s="7">
        <f>+Daten!$J$39*'GuV Variante I'!K6*1.02</f>
        <v>-30431.699999999997</v>
      </c>
      <c r="L36" s="7">
        <f>+Daten!$J$39*'GuV Variante I'!L6*1.02</f>
        <v>-32221.799999999996</v>
      </c>
      <c r="M36" s="7">
        <f>+Daten!$J$39*'GuV Variante I'!M6*1.02</f>
        <v>-34011.9</v>
      </c>
      <c r="N36" s="7">
        <f>+Daten!$J$39*'GuV Variante I'!N6*1.02</f>
        <v>-35802</v>
      </c>
      <c r="O36" s="7">
        <f>+Daten!$J$39*'GuV Variante I'!O6*1.02</f>
        <v>-35802</v>
      </c>
      <c r="P36" s="7">
        <f>+Daten!$J$39*'GuV Variante I'!P6*1.02</f>
        <v>-35802</v>
      </c>
      <c r="Q36" s="7">
        <f>+Daten!$J$39*'GuV Variante I'!Q6*1.02</f>
        <v>-35802</v>
      </c>
      <c r="R36" s="7">
        <f>+Daten!$J$39*'GuV Variante I'!R6*1.02</f>
        <v>-35802</v>
      </c>
      <c r="S36" s="7">
        <f>+Daten!$J$39*'GuV Variante I'!S6*1.02</f>
        <v>-35802</v>
      </c>
      <c r="T36" s="7">
        <f>+Daten!$J$39*'GuV Variante I'!T6*1.02</f>
        <v>-35802</v>
      </c>
      <c r="U36" s="7">
        <f>+Daten!$J$39*'GuV Variante I'!U6*1.02</f>
        <v>-35802</v>
      </c>
      <c r="V36" s="7">
        <f>+Daten!$J$39*'GuV Variante I'!V6*1.02</f>
        <v>-35802</v>
      </c>
      <c r="W36" s="7">
        <f>+Daten!$J$39*'GuV Variante I'!W6*1.02</f>
        <v>-35802</v>
      </c>
      <c r="X36" s="7">
        <f>+Daten!$J$39*'GuV Variante I'!X6*1.02</f>
        <v>-35802</v>
      </c>
      <c r="Y36" s="7">
        <f>+Daten!$J$39*'GuV Variante I'!Y6*1.02</f>
        <v>-35802</v>
      </c>
      <c r="Z36" s="7">
        <f>+Daten!$J$39*'GuV Variante I'!Z6*1.02</f>
        <v>-35802</v>
      </c>
      <c r="AA36" s="7">
        <f>+Daten!$J$39*'GuV Variante I'!AA6*1.02</f>
        <v>-35802</v>
      </c>
    </row>
    <row r="37" spans="1:27" ht="16.5" customHeight="1" x14ac:dyDescent="0.2">
      <c r="A37" s="1">
        <f t="shared" si="14"/>
        <v>27</v>
      </c>
      <c r="B37" s="7" t="s">
        <v>89</v>
      </c>
      <c r="C37" s="7">
        <f>Daten!J34/3</f>
        <v>-275937.66666666669</v>
      </c>
      <c r="D37" s="7">
        <f>+C37</f>
        <v>-275937.66666666669</v>
      </c>
      <c r="E37" s="7">
        <f>+D37</f>
        <v>-275937.66666666669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6.5" customHeight="1" x14ac:dyDescent="0.2">
      <c r="A38" s="1">
        <f t="shared" si="14"/>
        <v>28</v>
      </c>
      <c r="B38" s="8" t="s">
        <v>8</v>
      </c>
      <c r="C38" s="8">
        <f t="shared" ref="C38:AA38" si="20">SUM(C27:C37)</f>
        <v>-2916419.0085740667</v>
      </c>
      <c r="D38" s="8">
        <f t="shared" si="20"/>
        <v>-320785.37541221478</v>
      </c>
      <c r="E38" s="8">
        <f t="shared" si="20"/>
        <v>-554644.88206838875</v>
      </c>
      <c r="F38" s="8">
        <f t="shared" si="20"/>
        <v>-368457.57149071444</v>
      </c>
      <c r="G38" s="8">
        <f t="shared" si="20"/>
        <v>-415790.84954573947</v>
      </c>
      <c r="H38" s="8">
        <f t="shared" si="20"/>
        <v>-463417.26108024415</v>
      </c>
      <c r="I38" s="8">
        <f t="shared" si="20"/>
        <v>-511342.66876381793</v>
      </c>
      <c r="J38" s="8">
        <f t="shared" si="20"/>
        <v>-538120.54202318948</v>
      </c>
      <c r="K38" s="8">
        <f t="shared" si="20"/>
        <v>-565107.20670693798</v>
      </c>
      <c r="L38" s="8">
        <f t="shared" si="20"/>
        <v>-592306.83864355111</v>
      </c>
      <c r="M38" s="8">
        <f t="shared" si="20"/>
        <v>-619723.69717808592</v>
      </c>
      <c r="N38" s="8">
        <f t="shared" si="20"/>
        <v>-620027.5734873144</v>
      </c>
      <c r="O38" s="8">
        <f t="shared" si="20"/>
        <v>-603147.63769088034</v>
      </c>
      <c r="P38" s="8">
        <f t="shared" si="20"/>
        <v>-562495.17048677499</v>
      </c>
      <c r="Q38" s="8">
        <f t="shared" si="20"/>
        <v>-553471.67254451837</v>
      </c>
      <c r="R38" s="8">
        <f t="shared" si="20"/>
        <v>-547470.2240795726</v>
      </c>
      <c r="S38" s="8">
        <f t="shared" si="20"/>
        <v>-543910.76219425257</v>
      </c>
      <c r="T38" s="8">
        <f t="shared" si="20"/>
        <v>-542329.72351036582</v>
      </c>
      <c r="U38" s="8">
        <f t="shared" si="20"/>
        <v>-542356.75400411326</v>
      </c>
      <c r="V38" s="8">
        <f t="shared" si="20"/>
        <v>-543696.07706878497</v>
      </c>
      <c r="W38" s="8">
        <f t="shared" si="20"/>
        <v>-546111.58816358971</v>
      </c>
      <c r="X38" s="8">
        <f t="shared" si="20"/>
        <v>-549414.93073536223</v>
      </c>
      <c r="Y38" s="8">
        <f t="shared" si="20"/>
        <v>-553455.95716262748</v>
      </c>
      <c r="Z38" s="8">
        <f t="shared" si="20"/>
        <v>-558115.09772168379</v>
      </c>
      <c r="AA38" s="8">
        <f t="shared" si="20"/>
        <v>-563297.25597451802</v>
      </c>
    </row>
    <row r="39" spans="1:27" ht="12" customHeight="1" x14ac:dyDescent="0.2"/>
    <row r="40" spans="1:27" ht="16.5" customHeight="1" x14ac:dyDescent="0.2">
      <c r="B40" s="3" t="s">
        <v>12</v>
      </c>
    </row>
    <row r="41" spans="1:27" ht="6.75" customHeight="1" x14ac:dyDescent="0.2">
      <c r="B41" s="3"/>
    </row>
    <row r="42" spans="1:27" s="2" customFormat="1" ht="16.5" customHeight="1" x14ac:dyDescent="0.2">
      <c r="A42" s="1">
        <f>+A38+1</f>
        <v>29</v>
      </c>
      <c r="B42" s="15" t="s">
        <v>12</v>
      </c>
      <c r="C42" s="15">
        <f t="shared" ref="C42:AA42" si="21">+C23+C38</f>
        <v>-2916419.0085740667</v>
      </c>
      <c r="D42" s="15">
        <f t="shared" si="21"/>
        <v>380134.62458778522</v>
      </c>
      <c r="E42" s="15">
        <f t="shared" si="21"/>
        <v>245293.39670445793</v>
      </c>
      <c r="F42" s="15">
        <f t="shared" si="21"/>
        <v>476615.3303004097</v>
      </c>
      <c r="G42" s="15">
        <f t="shared" si="21"/>
        <v>451849.3637545231</v>
      </c>
      <c r="H42" s="15">
        <f t="shared" si="21"/>
        <v>426790.26372915722</v>
      </c>
      <c r="I42" s="15">
        <f t="shared" si="21"/>
        <v>401432.16755472211</v>
      </c>
      <c r="J42" s="15">
        <f t="shared" si="21"/>
        <v>385937.95004991989</v>
      </c>
      <c r="K42" s="15">
        <f t="shared" si="21"/>
        <v>-330685.05887925928</v>
      </c>
      <c r="L42" s="15">
        <f t="shared" si="21"/>
        <v>-346601.03506130306</v>
      </c>
      <c r="M42" s="15">
        <f t="shared" si="21"/>
        <v>-362734.23784126854</v>
      </c>
      <c r="N42" s="15">
        <f t="shared" si="21"/>
        <v>-351754.45839592762</v>
      </c>
      <c r="O42" s="15">
        <f t="shared" si="21"/>
        <v>-334874.52259949356</v>
      </c>
      <c r="P42" s="15">
        <f t="shared" si="21"/>
        <v>-294222.05539538822</v>
      </c>
      <c r="Q42" s="15">
        <f t="shared" si="21"/>
        <v>-285198.55745313159</v>
      </c>
      <c r="R42" s="15">
        <f t="shared" si="21"/>
        <v>-279197.10898818582</v>
      </c>
      <c r="S42" s="15">
        <f t="shared" si="21"/>
        <v>-275637.6471028658</v>
      </c>
      <c r="T42" s="15">
        <f t="shared" si="21"/>
        <v>-274056.60841897904</v>
      </c>
      <c r="U42" s="15">
        <f t="shared" si="21"/>
        <v>-274083.63891272648</v>
      </c>
      <c r="V42" s="15">
        <f t="shared" si="21"/>
        <v>-275422.9619773982</v>
      </c>
      <c r="W42" s="15">
        <f t="shared" si="21"/>
        <v>-277838.47307220293</v>
      </c>
      <c r="X42" s="15">
        <f t="shared" si="21"/>
        <v>-281141.81564397545</v>
      </c>
      <c r="Y42" s="15">
        <f t="shared" si="21"/>
        <v>-285182.84207124071</v>
      </c>
      <c r="Z42" s="15">
        <f t="shared" si="21"/>
        <v>-289841.98263029702</v>
      </c>
      <c r="AA42" s="15">
        <f t="shared" si="21"/>
        <v>-295024.14088313124</v>
      </c>
    </row>
    <row r="43" spans="1:27" s="9" customFormat="1" ht="16.5" customHeight="1" x14ac:dyDescent="0.2">
      <c r="A43" s="1">
        <f>+A42+1</f>
        <v>30</v>
      </c>
      <c r="B43" s="8" t="s">
        <v>23</v>
      </c>
      <c r="C43" s="10">
        <f>+C42</f>
        <v>-2916419.0085740667</v>
      </c>
      <c r="D43" s="10">
        <f t="shared" ref="D43:AA43" si="22">+C43+D42</f>
        <v>-2536284.3839862812</v>
      </c>
      <c r="E43" s="10">
        <f t="shared" si="22"/>
        <v>-2290990.9872818235</v>
      </c>
      <c r="F43" s="10">
        <f t="shared" si="22"/>
        <v>-1814375.6569814137</v>
      </c>
      <c r="G43" s="10">
        <f t="shared" si="22"/>
        <v>-1362526.2932268907</v>
      </c>
      <c r="H43" s="10">
        <f t="shared" si="22"/>
        <v>-935736.02949773357</v>
      </c>
      <c r="I43" s="10">
        <f t="shared" si="22"/>
        <v>-534303.8619430114</v>
      </c>
      <c r="J43" s="10">
        <f t="shared" si="22"/>
        <v>-148365.91189309151</v>
      </c>
      <c r="K43" s="10">
        <f>+J43+K42</f>
        <v>-479050.97077235079</v>
      </c>
      <c r="L43" s="10">
        <f t="shared" si="22"/>
        <v>-825652.00583365385</v>
      </c>
      <c r="M43" s="10">
        <f t="shared" si="22"/>
        <v>-1188386.2436749223</v>
      </c>
      <c r="N43" s="10">
        <f t="shared" si="22"/>
        <v>-1540140.7020708499</v>
      </c>
      <c r="O43" s="10">
        <f t="shared" si="22"/>
        <v>-1875015.2246703436</v>
      </c>
      <c r="P43" s="10">
        <f t="shared" si="22"/>
        <v>-2169237.2800657316</v>
      </c>
      <c r="Q43" s="10">
        <f t="shared" si="22"/>
        <v>-2454435.8375188634</v>
      </c>
      <c r="R43" s="10">
        <f t="shared" si="22"/>
        <v>-2733632.9465070493</v>
      </c>
      <c r="S43" s="10">
        <f t="shared" si="22"/>
        <v>-3009270.5936099151</v>
      </c>
      <c r="T43" s="10">
        <f t="shared" si="22"/>
        <v>-3283327.2020288943</v>
      </c>
      <c r="U43" s="10">
        <f t="shared" si="22"/>
        <v>-3557410.840941621</v>
      </c>
      <c r="V43" s="10">
        <f t="shared" si="22"/>
        <v>-3832833.802919019</v>
      </c>
      <c r="W43" s="10">
        <f t="shared" si="22"/>
        <v>-4110672.2759912219</v>
      </c>
      <c r="X43" s="10">
        <f t="shared" si="22"/>
        <v>-4391814.0916351974</v>
      </c>
      <c r="Y43" s="10">
        <f t="shared" si="22"/>
        <v>-4676996.9337064382</v>
      </c>
      <c r="Z43" s="10">
        <f t="shared" si="22"/>
        <v>-4966838.9163367348</v>
      </c>
      <c r="AA43" s="10">
        <f t="shared" si="22"/>
        <v>-5261863.0572198657</v>
      </c>
    </row>
    <row r="44" spans="1:27" ht="9.75" customHeight="1" x14ac:dyDescent="0.2"/>
    <row r="45" spans="1:27" ht="16.5" customHeight="1" x14ac:dyDescent="0.2">
      <c r="A45" s="1">
        <f>+A43+1</f>
        <v>31</v>
      </c>
      <c r="B45" s="7" t="s">
        <v>80</v>
      </c>
      <c r="C45" s="7">
        <f>IF(C43&lt;=0,0,C43*Daten!$P$4)</f>
        <v>0</v>
      </c>
      <c r="D45" s="7">
        <f>IF(D43&lt;=0,0,D43*Daten!$P$4)</f>
        <v>0</v>
      </c>
      <c r="E45" s="7">
        <f>IF(E43&lt;=0,0,E43*Daten!$P$4)</f>
        <v>0</v>
      </c>
      <c r="F45" s="7">
        <f>IF(F43&lt;=0,0,F43*Daten!$P$4)</f>
        <v>0</v>
      </c>
      <c r="G45" s="7">
        <f>IF(G43&lt;=0,0,G43*Daten!$P$4)</f>
        <v>0</v>
      </c>
      <c r="H45" s="7">
        <f>IF(H43&lt;=0,0,H43*Daten!$P$4)</f>
        <v>0</v>
      </c>
      <c r="I45" s="7">
        <f>IF(I43&lt;=0,0,I43*Daten!$P$4)</f>
        <v>0</v>
      </c>
      <c r="J45" s="7">
        <f>IF(J43&lt;=0,0,J43*Daten!$P$4)</f>
        <v>0</v>
      </c>
      <c r="K45" s="7">
        <f>IF(K43&lt;=0,0,K43*Daten!$P$4)</f>
        <v>0</v>
      </c>
      <c r="L45" s="7">
        <f>IF(L43&lt;=0,0,L43*Daten!$P$4)</f>
        <v>0</v>
      </c>
      <c r="M45" s="7">
        <f>IF(M43&lt;=0,0,M43*Daten!$P$4)</f>
        <v>0</v>
      </c>
      <c r="N45" s="7">
        <f>IF(N43&lt;=0,0,N43*Daten!$P$4)</f>
        <v>0</v>
      </c>
      <c r="O45" s="7">
        <f>IF(O43&lt;=0,0,O43*Daten!$P$4)</f>
        <v>0</v>
      </c>
      <c r="P45" s="7">
        <f>IF(P43&lt;=0,0,P43*Daten!$P$4)</f>
        <v>0</v>
      </c>
      <c r="Q45" s="7">
        <f>IF(Q43&lt;=0,0,Q43*Daten!$P$4)</f>
        <v>0</v>
      </c>
      <c r="R45" s="7">
        <f>IF(R43&lt;=0,0,R43*Daten!$P$4)</f>
        <v>0</v>
      </c>
      <c r="S45" s="7">
        <f>IF(S43&lt;=0,0,S43*Daten!$P$4)</f>
        <v>0</v>
      </c>
      <c r="T45" s="7">
        <f>IF(T43&lt;=0,0,T43*Daten!$P$4)</f>
        <v>0</v>
      </c>
      <c r="U45" s="7">
        <f>IF(U43&lt;=0,0,U43*Daten!$P$4)</f>
        <v>0</v>
      </c>
      <c r="V45" s="7">
        <f>IF(V43&lt;=0,0,V43*Daten!$P$4)</f>
        <v>0</v>
      </c>
      <c r="W45" s="7">
        <f>IF(W43&lt;=0,0,W43*Daten!$P$4)</f>
        <v>0</v>
      </c>
      <c r="X45" s="7">
        <f>IF(X43&lt;=0,0,X43*Daten!$P$4)</f>
        <v>0</v>
      </c>
      <c r="Y45" s="7">
        <f>IF(Y43&lt;=0,0,Y43*Daten!$P$4)</f>
        <v>0</v>
      </c>
      <c r="Z45" s="7">
        <f>IF(Z43&lt;=0,0,Z43*Daten!$P$4)</f>
        <v>0</v>
      </c>
      <c r="AA45" s="7">
        <f>IF(AA43&lt;=0,0,AA43*Daten!$P$4)</f>
        <v>0</v>
      </c>
    </row>
    <row r="46" spans="1:27" ht="16.5" customHeight="1" x14ac:dyDescent="0.2">
      <c r="A46" s="1">
        <f>+A45+1</f>
        <v>32</v>
      </c>
      <c r="B46" s="7" t="s">
        <v>79</v>
      </c>
      <c r="C46" s="7">
        <f>IF(C43&gt;=0,0,C43*Daten!$P$3)</f>
        <v>-87492.570257222003</v>
      </c>
      <c r="D46" s="7">
        <f>IF(D43&gt;=0,0,D43*Daten!$P$3)</f>
        <v>-76088.531519588432</v>
      </c>
      <c r="E46" s="7">
        <f>IF(E43&gt;=0,0,E43*Daten!$P$3)</f>
        <v>-68729.729618454701</v>
      </c>
      <c r="F46" s="7">
        <f>IF(F43&gt;=0,0,F43*Daten!$P$3)</f>
        <v>-54431.269709442407</v>
      </c>
      <c r="G46" s="7">
        <f>IF(G43&gt;=0,0,G43*Daten!$P$3)</f>
        <v>-40875.788796806723</v>
      </c>
      <c r="H46" s="7">
        <f>IF(H43&gt;=0,0,H43*Daten!$P$3)</f>
        <v>-28072.080884932006</v>
      </c>
      <c r="I46" s="7">
        <f>IF(I43&gt;=0,0,I43*Daten!$P$3)</f>
        <v>-16029.115858290341</v>
      </c>
      <c r="J46" s="7">
        <f>IF(J43&gt;=0,0,J43*Daten!$P$3)</f>
        <v>-4450.977356792745</v>
      </c>
      <c r="K46" s="7">
        <f>IF(K43&gt;=0,0,K43*Daten!$P$3)</f>
        <v>-14371.529123170523</v>
      </c>
      <c r="L46" s="7">
        <f>IF(L43&gt;=0,0,L43*Daten!$P$3)</f>
        <v>-24769.560175009614</v>
      </c>
      <c r="M46" s="7">
        <f>IF(M43&gt;=0,0,M43*Daten!$P$3)</f>
        <v>-35651.587310247669</v>
      </c>
      <c r="N46" s="7">
        <f>IF(N43&gt;=0,0,N43*Daten!$P$3)</f>
        <v>-46204.2210621255</v>
      </c>
      <c r="O46" s="7">
        <f>IF(O43&gt;=0,0,O43*Daten!$P$3)</f>
        <v>-56250.456740110305</v>
      </c>
      <c r="P46" s="7">
        <f>IF(P43&gt;=0,0,P43*Daten!$P$3)</f>
        <v>-65077.118401971944</v>
      </c>
      <c r="Q46" s="7">
        <f>IF(Q43&gt;=0,0,Q43*Daten!$P$3)</f>
        <v>-73633.075125565898</v>
      </c>
      <c r="R46" s="7">
        <f>IF(R43&gt;=0,0,R43*Daten!$P$3)</f>
        <v>-82008.988395211476</v>
      </c>
      <c r="S46" s="7">
        <f>IF(S43&gt;=0,0,S43*Daten!$P$3)</f>
        <v>-90278.117808297451</v>
      </c>
      <c r="T46" s="7">
        <f>IF(T43&gt;=0,0,T43*Daten!$P$3)</f>
        <v>-98499.816060866826</v>
      </c>
      <c r="U46" s="7">
        <f>IF(U43&gt;=0,0,U43*Daten!$P$3)</f>
        <v>-106722.32522824862</v>
      </c>
      <c r="V46" s="7">
        <f>IF(V43&gt;=0,0,V43*Daten!$P$3)</f>
        <v>-114985.01408757057</v>
      </c>
      <c r="W46" s="7">
        <f>IF(W43&gt;=0,0,W43*Daten!$P$3)</f>
        <v>-123320.16827973665</v>
      </c>
      <c r="X46" s="7">
        <f>IF(X43&gt;=0,0,X43*Daten!$P$3)</f>
        <v>-131754.42274905593</v>
      </c>
      <c r="Y46" s="7">
        <f>IF(Y43&gt;=0,0,Y43*Daten!$P$3)</f>
        <v>-140309.90801119315</v>
      </c>
      <c r="Z46" s="7">
        <f>IF(Z43&gt;=0,0,Z43*Daten!$P$3)</f>
        <v>-149005.16749010203</v>
      </c>
      <c r="AA46" s="7">
        <f>IF(AA43&gt;=0,0,AA43*Daten!$P$3)</f>
        <v>-157855.89171659597</v>
      </c>
    </row>
    <row r="47" spans="1:27" ht="8.25" customHeight="1" x14ac:dyDescent="0.2"/>
    <row r="48" spans="1:27" s="9" customFormat="1" ht="16.5" customHeight="1" x14ac:dyDescent="0.2">
      <c r="A48" s="1">
        <f>+A46+1</f>
        <v>33</v>
      </c>
      <c r="B48" s="8" t="s">
        <v>81</v>
      </c>
      <c r="C48" s="10">
        <f t="shared" ref="C48:AA48" si="23">+C42+C45+C46</f>
        <v>-3003911.5788312885</v>
      </c>
      <c r="D48" s="10">
        <f t="shared" si="23"/>
        <v>304046.09306819679</v>
      </c>
      <c r="E48" s="10">
        <f t="shared" si="23"/>
        <v>176563.66708600323</v>
      </c>
      <c r="F48" s="10">
        <f t="shared" si="23"/>
        <v>422184.0605909673</v>
      </c>
      <c r="G48" s="10">
        <f t="shared" si="23"/>
        <v>410973.5749577164</v>
      </c>
      <c r="H48" s="10">
        <f t="shared" si="23"/>
        <v>398718.1828442252</v>
      </c>
      <c r="I48" s="10">
        <f t="shared" si="23"/>
        <v>385403.05169643176</v>
      </c>
      <c r="J48" s="10">
        <f t="shared" si="23"/>
        <v>381486.97269312717</v>
      </c>
      <c r="K48" s="10">
        <f>+K42+K45+K46</f>
        <v>-345056.58800242981</v>
      </c>
      <c r="L48" s="10">
        <f t="shared" si="23"/>
        <v>-371370.59523631266</v>
      </c>
      <c r="M48" s="10">
        <f t="shared" si="23"/>
        <v>-398385.82515151618</v>
      </c>
      <c r="N48" s="10">
        <f t="shared" si="23"/>
        <v>-397958.67945805314</v>
      </c>
      <c r="O48" s="10">
        <f t="shared" si="23"/>
        <v>-391124.97933960386</v>
      </c>
      <c r="P48" s="10">
        <f t="shared" si="23"/>
        <v>-359299.17379736016</v>
      </c>
      <c r="Q48" s="10">
        <f t="shared" si="23"/>
        <v>-358831.63257869752</v>
      </c>
      <c r="R48" s="10">
        <f t="shared" si="23"/>
        <v>-361206.09738339728</v>
      </c>
      <c r="S48" s="10">
        <f t="shared" si="23"/>
        <v>-365915.76491116325</v>
      </c>
      <c r="T48" s="10">
        <f t="shared" si="23"/>
        <v>-372556.42447984585</v>
      </c>
      <c r="U48" s="10">
        <f t="shared" si="23"/>
        <v>-380805.96414097509</v>
      </c>
      <c r="V48" s="10">
        <f t="shared" si="23"/>
        <v>-390407.97606496874</v>
      </c>
      <c r="W48" s="10">
        <f t="shared" si="23"/>
        <v>-401158.64135193959</v>
      </c>
      <c r="X48" s="10">
        <f t="shared" si="23"/>
        <v>-412896.23839303141</v>
      </c>
      <c r="Y48" s="10">
        <f t="shared" si="23"/>
        <v>-425492.75008243386</v>
      </c>
      <c r="Z48" s="10">
        <f t="shared" si="23"/>
        <v>-438847.15012039908</v>
      </c>
      <c r="AA48" s="10">
        <f t="shared" si="23"/>
        <v>-452880.03259972722</v>
      </c>
    </row>
    <row r="49" spans="1:27" s="9" customFormat="1" ht="16.5" customHeight="1" x14ac:dyDescent="0.2">
      <c r="A49" s="1">
        <f>+A48+1</f>
        <v>34</v>
      </c>
      <c r="B49" s="8" t="s">
        <v>90</v>
      </c>
      <c r="C49" s="10">
        <f>+C48</f>
        <v>-3003911.5788312885</v>
      </c>
      <c r="D49" s="10">
        <f t="shared" ref="D49:AA49" si="24">+C49+D48</f>
        <v>-2699865.4857630916</v>
      </c>
      <c r="E49" s="10">
        <f t="shared" si="24"/>
        <v>-2523301.8186770882</v>
      </c>
      <c r="F49" s="10">
        <f t="shared" si="24"/>
        <v>-2101117.7580861207</v>
      </c>
      <c r="G49" s="10">
        <f t="shared" si="24"/>
        <v>-1690144.1831284044</v>
      </c>
      <c r="H49" s="10">
        <f t="shared" si="24"/>
        <v>-1291426.0002841791</v>
      </c>
      <c r="I49" s="10">
        <f t="shared" si="24"/>
        <v>-906022.94858774729</v>
      </c>
      <c r="J49" s="10">
        <f t="shared" si="24"/>
        <v>-524535.97589462018</v>
      </c>
      <c r="K49" s="10">
        <f t="shared" si="24"/>
        <v>-869592.56389704999</v>
      </c>
      <c r="L49" s="10">
        <f t="shared" si="24"/>
        <v>-1240963.1591333626</v>
      </c>
      <c r="M49" s="10">
        <f t="shared" si="24"/>
        <v>-1639348.9842848787</v>
      </c>
      <c r="N49" s="10">
        <f t="shared" si="24"/>
        <v>-2037307.6637429318</v>
      </c>
      <c r="O49" s="10">
        <f t="shared" si="24"/>
        <v>-2428432.6430825358</v>
      </c>
      <c r="P49" s="10">
        <f t="shared" si="24"/>
        <v>-2787731.816879896</v>
      </c>
      <c r="Q49" s="10">
        <f t="shared" si="24"/>
        <v>-3146563.4494585935</v>
      </c>
      <c r="R49" s="10">
        <f t="shared" si="24"/>
        <v>-3507769.5468419907</v>
      </c>
      <c r="S49" s="10">
        <f t="shared" si="24"/>
        <v>-3873685.3117531538</v>
      </c>
      <c r="T49" s="10">
        <f t="shared" si="24"/>
        <v>-4246241.7362329997</v>
      </c>
      <c r="U49" s="10">
        <f t="shared" si="24"/>
        <v>-4627047.7003739746</v>
      </c>
      <c r="V49" s="10">
        <f t="shared" si="24"/>
        <v>-5017455.6764389435</v>
      </c>
      <c r="W49" s="10">
        <f t="shared" si="24"/>
        <v>-5418614.3177908827</v>
      </c>
      <c r="X49" s="10">
        <f t="shared" si="24"/>
        <v>-5831510.5561839137</v>
      </c>
      <c r="Y49" s="10">
        <f t="shared" si="24"/>
        <v>-6257003.3062663479</v>
      </c>
      <c r="Z49" s="10">
        <f t="shared" si="24"/>
        <v>-6695850.4563867468</v>
      </c>
      <c r="AA49" s="10">
        <f t="shared" si="24"/>
        <v>-7148730.4889864745</v>
      </c>
    </row>
    <row r="50" spans="1:27" s="2" customFormat="1" ht="9" customHeight="1" x14ac:dyDescent="0.2">
      <c r="A50" s="1"/>
      <c r="B50" s="3"/>
    </row>
    <row r="51" spans="1:27" ht="16.5" customHeight="1" x14ac:dyDescent="0.2">
      <c r="A51" s="1">
        <f>+A49+1</f>
        <v>35</v>
      </c>
      <c r="B51" s="7" t="s">
        <v>119</v>
      </c>
      <c r="C51" s="7">
        <f>+C48/Daten!$C$3</f>
        <v>-315.13969563903572</v>
      </c>
      <c r="D51" s="7">
        <f>+D48/Daten!$C$3</f>
        <v>31.897408001279562</v>
      </c>
      <c r="E51" s="7">
        <f>+E48/Daten!$C$3</f>
        <v>18.523255044691904</v>
      </c>
      <c r="F51" s="7">
        <f>+F48/Daten!$C$3</f>
        <v>44.291235899178275</v>
      </c>
      <c r="G51" s="7">
        <f>+G48/Daten!$C$3</f>
        <v>43.115146344703774</v>
      </c>
      <c r="H51" s="7">
        <f>+H48/Daten!$C$3</f>
        <v>41.829435883783589</v>
      </c>
      <c r="I51" s="7">
        <f>+I48/Daten!$C$3</f>
        <v>40.432548436469972</v>
      </c>
      <c r="J51" s="7">
        <f>+J48/Daten!$C$3</f>
        <v>40.02171345920344</v>
      </c>
      <c r="K51" s="7">
        <f>+K48/Daten!$C$3</f>
        <v>-36.199809903737915</v>
      </c>
      <c r="L51" s="7">
        <f>+L48/Daten!$C$3</f>
        <v>-38.960406550179677</v>
      </c>
      <c r="M51" s="7">
        <f>+M48/Daten!$C$3</f>
        <v>-41.794568312160742</v>
      </c>
      <c r="N51" s="7">
        <f>+N48/Daten!$C$3</f>
        <v>-41.749756552460461</v>
      </c>
      <c r="O51" s="7">
        <f>+O48/Daten!$C$3</f>
        <v>-41.0328345929085</v>
      </c>
      <c r="P51" s="7">
        <f>+P48/Daten!$C$3</f>
        <v>-37.693996411808662</v>
      </c>
      <c r="Q51" s="7">
        <f>+Q48/Daten!$C$3</f>
        <v>-37.64494676654401</v>
      </c>
      <c r="R51" s="7">
        <f>+R48/Daten!$C$3</f>
        <v>-37.894051341103363</v>
      </c>
      <c r="S51" s="7">
        <f>+S48/Daten!$C$3</f>
        <v>-38.388141513970126</v>
      </c>
      <c r="T51" s="7">
        <f>+T48/Daten!$C$3</f>
        <v>-39.084811632379967</v>
      </c>
      <c r="U51" s="7">
        <f>+U48/Daten!$C$3</f>
        <v>-39.950269003459411</v>
      </c>
      <c r="V51" s="7">
        <f>+V48/Daten!$C$3</f>
        <v>-40.957613938834321</v>
      </c>
      <c r="W51" s="7">
        <f>+W48/Daten!$C$3</f>
        <v>-42.085463843048636</v>
      </c>
      <c r="X51" s="7">
        <f>+X48/Daten!$C$3</f>
        <v>-43.316852538085541</v>
      </c>
      <c r="Y51" s="7">
        <f>+Y48/Daten!$C$3</f>
        <v>-44.638349777846607</v>
      </c>
      <c r="Z51" s="7">
        <f>+Z48/Daten!$C$3</f>
        <v>-46.039356915694405</v>
      </c>
      <c r="AA51" s="7">
        <f>+AA48/Daten!$C$3</f>
        <v>-47.511543495565171</v>
      </c>
    </row>
    <row r="52" spans="1:27" s="9" customFormat="1" ht="16.5" customHeight="1" x14ac:dyDescent="0.2">
      <c r="A52" s="1">
        <f>+A51+1</f>
        <v>36</v>
      </c>
      <c r="B52" s="14" t="s">
        <v>120</v>
      </c>
      <c r="C52" s="14">
        <f>+C51</f>
        <v>-315.13969563903572</v>
      </c>
      <c r="D52" s="14">
        <f t="shared" ref="D52:AA52" si="25">+C52+D51</f>
        <v>-283.24228763775614</v>
      </c>
      <c r="E52" s="14">
        <f t="shared" si="25"/>
        <v>-264.71903259306424</v>
      </c>
      <c r="F52" s="14">
        <f t="shared" si="25"/>
        <v>-220.42779669388597</v>
      </c>
      <c r="G52" s="14">
        <f t="shared" si="25"/>
        <v>-177.31265034918221</v>
      </c>
      <c r="H52" s="14">
        <f t="shared" si="25"/>
        <v>-135.48321446539862</v>
      </c>
      <c r="I52" s="14">
        <f t="shared" si="25"/>
        <v>-95.050666028928646</v>
      </c>
      <c r="J52" s="14">
        <f t="shared" si="25"/>
        <v>-55.028952569725206</v>
      </c>
      <c r="K52" s="14">
        <f t="shared" si="25"/>
        <v>-91.228762473463121</v>
      </c>
      <c r="L52" s="14">
        <f t="shared" si="25"/>
        <v>-130.18916902364279</v>
      </c>
      <c r="M52" s="14">
        <f t="shared" si="25"/>
        <v>-171.98373733580354</v>
      </c>
      <c r="N52" s="14">
        <f t="shared" si="25"/>
        <v>-213.73349388826401</v>
      </c>
      <c r="O52" s="14">
        <f t="shared" si="25"/>
        <v>-254.76632848117251</v>
      </c>
      <c r="P52" s="14">
        <f t="shared" si="25"/>
        <v>-292.46032489298119</v>
      </c>
      <c r="Q52" s="14">
        <f t="shared" si="25"/>
        <v>-330.10527165952522</v>
      </c>
      <c r="R52" s="14">
        <f t="shared" si="25"/>
        <v>-367.99932300062858</v>
      </c>
      <c r="S52" s="14">
        <f t="shared" si="25"/>
        <v>-406.38746451459872</v>
      </c>
      <c r="T52" s="14">
        <f t="shared" si="25"/>
        <v>-445.47227614697869</v>
      </c>
      <c r="U52" s="14">
        <f t="shared" si="25"/>
        <v>-485.42254515043811</v>
      </c>
      <c r="V52" s="14">
        <f t="shared" si="25"/>
        <v>-526.38015908927241</v>
      </c>
      <c r="W52" s="14">
        <f t="shared" si="25"/>
        <v>-568.46562293232103</v>
      </c>
      <c r="X52" s="14">
        <f t="shared" si="25"/>
        <v>-611.78247547040655</v>
      </c>
      <c r="Y52" s="14">
        <f t="shared" si="25"/>
        <v>-656.42082524825321</v>
      </c>
      <c r="Z52" s="14">
        <f t="shared" si="25"/>
        <v>-702.46018216394759</v>
      </c>
      <c r="AA52" s="14">
        <f t="shared" si="25"/>
        <v>-749.9717256595128</v>
      </c>
    </row>
    <row r="55" spans="1:27" ht="16.5" customHeight="1" x14ac:dyDescent="0.2">
      <c r="B55" s="2"/>
    </row>
  </sheetData>
  <sheetProtection password="EA44" sheet="1" objects="1" scenarios="1"/>
  <mergeCells count="1">
    <mergeCell ref="L1:N1"/>
  </mergeCells>
  <pageMargins left="0.23622047244094491" right="0.23622047244094491" top="0.74803149606299213" bottom="0.74803149606299213" header="0.31496062992125984" footer="0.31496062992125984"/>
  <pageSetup paperSize="9" scale="41" firstPageNumber="0" orientation="landscape" horizontalDpi="300" verticalDpi="300" r:id="rId1"/>
  <headerFooter alignWithMargins="0">
    <oddFooter>&amp;LWirtschaftlichkeit des Neubaugebietes Sterzwinkel der Gemeinde Hirschberg an der Bergstrasse&amp;RSeite | 7</oddFooter>
  </headerFooter>
  <ignoredErrors>
    <ignoredError sqref="N28 E9:G9 F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showGridLines="0" showZeros="0" zoomScale="80" zoomScaleNormal="80" workbookViewId="0">
      <pane xSplit="2" ySplit="3" topLeftCell="C28" activePane="bottomRight" state="frozen"/>
      <selection pane="topRight" activeCell="B1" sqref="B1"/>
      <selection pane="bottomLeft" activeCell="A7" sqref="A7"/>
      <selection pane="bottomRight" activeCell="H33" sqref="H33"/>
    </sheetView>
  </sheetViews>
  <sheetFormatPr baseColWidth="10" defaultColWidth="73.5703125" defaultRowHeight="12.75" x14ac:dyDescent="0.2"/>
  <cols>
    <col min="1" max="1" width="4.5703125" style="1" customWidth="1"/>
    <col min="2" max="2" width="58.7109375" style="1" bestFit="1" customWidth="1"/>
    <col min="3" max="3" width="12.85546875" style="1" bestFit="1" customWidth="1"/>
    <col min="4" max="4" width="11.5703125" style="1" bestFit="1" customWidth="1"/>
    <col min="5" max="5" width="11.140625" style="1" bestFit="1" customWidth="1"/>
    <col min="6" max="6" width="11.5703125" style="1" bestFit="1" customWidth="1"/>
    <col min="7" max="9" width="11.140625" style="1" bestFit="1" customWidth="1"/>
    <col min="10" max="19" width="11.5703125" style="1" bestFit="1" customWidth="1"/>
    <col min="20" max="20" width="11.140625" style="1" bestFit="1" customWidth="1"/>
    <col min="21" max="26" width="11.5703125" style="1" bestFit="1" customWidth="1"/>
    <col min="27" max="27" width="11.85546875" style="1" bestFit="1" customWidth="1"/>
    <col min="28" max="16384" width="73.5703125" style="1"/>
  </cols>
  <sheetData>
    <row r="1" spans="1:27" s="13" customFormat="1" ht="16.5" customHeight="1" x14ac:dyDescent="0.25">
      <c r="A1" s="12" t="s">
        <v>158</v>
      </c>
      <c r="L1" s="18"/>
      <c r="M1" s="18"/>
      <c r="N1" s="18"/>
    </row>
    <row r="2" spans="1:27" s="2" customFormat="1" ht="16.5" customHeight="1" x14ac:dyDescent="0.2">
      <c r="D2" s="1"/>
    </row>
    <row r="3" spans="1:27" s="4" customFormat="1" ht="16.5" customHeight="1" x14ac:dyDescent="0.2">
      <c r="C3" s="5">
        <v>2009</v>
      </c>
      <c r="D3" s="5">
        <f t="shared" ref="D3:AA3" si="0">+C3+1</f>
        <v>2010</v>
      </c>
      <c r="E3" s="5">
        <f t="shared" si="0"/>
        <v>2011</v>
      </c>
      <c r="F3" s="5">
        <f t="shared" si="0"/>
        <v>2012</v>
      </c>
      <c r="G3" s="5">
        <f t="shared" si="0"/>
        <v>2013</v>
      </c>
      <c r="H3" s="5">
        <f t="shared" si="0"/>
        <v>2014</v>
      </c>
      <c r="I3" s="5">
        <f t="shared" si="0"/>
        <v>2015</v>
      </c>
      <c r="J3" s="5">
        <f t="shared" si="0"/>
        <v>2016</v>
      </c>
      <c r="K3" s="5">
        <f t="shared" si="0"/>
        <v>2017</v>
      </c>
      <c r="L3" s="5">
        <f t="shared" si="0"/>
        <v>2018</v>
      </c>
      <c r="M3" s="5">
        <f t="shared" si="0"/>
        <v>2019</v>
      </c>
      <c r="N3" s="5">
        <f t="shared" si="0"/>
        <v>2020</v>
      </c>
      <c r="O3" s="5">
        <f t="shared" si="0"/>
        <v>2021</v>
      </c>
      <c r="P3" s="5">
        <f t="shared" si="0"/>
        <v>2022</v>
      </c>
      <c r="Q3" s="5">
        <f t="shared" si="0"/>
        <v>2023</v>
      </c>
      <c r="R3" s="5">
        <f t="shared" si="0"/>
        <v>2024</v>
      </c>
      <c r="S3" s="5">
        <f t="shared" si="0"/>
        <v>2025</v>
      </c>
      <c r="T3" s="5">
        <f t="shared" si="0"/>
        <v>2026</v>
      </c>
      <c r="U3" s="5">
        <f t="shared" si="0"/>
        <v>2027</v>
      </c>
      <c r="V3" s="5">
        <f t="shared" si="0"/>
        <v>2028</v>
      </c>
      <c r="W3" s="5">
        <f t="shared" si="0"/>
        <v>2029</v>
      </c>
      <c r="X3" s="5">
        <f t="shared" si="0"/>
        <v>2030</v>
      </c>
      <c r="Y3" s="5">
        <f t="shared" si="0"/>
        <v>2031</v>
      </c>
      <c r="Z3" s="5">
        <f t="shared" si="0"/>
        <v>2032</v>
      </c>
      <c r="AA3" s="5">
        <f t="shared" si="0"/>
        <v>2033</v>
      </c>
    </row>
    <row r="4" spans="1:27" s="6" customFormat="1" ht="16.5" customHeight="1" x14ac:dyDescent="0.2"/>
    <row r="5" spans="1:27" ht="16.5" customHeight="1" x14ac:dyDescent="0.2">
      <c r="A5" s="1">
        <v>1</v>
      </c>
      <c r="B5" s="11" t="s">
        <v>16</v>
      </c>
      <c r="C5" s="7"/>
      <c r="D5" s="7"/>
      <c r="E5" s="7">
        <f>+N5*0.25</f>
        <v>146.25</v>
      </c>
      <c r="F5" s="7">
        <f>+N5*0.45</f>
        <v>263.25</v>
      </c>
      <c r="G5" s="7">
        <f>+N5*0.55</f>
        <v>321.75</v>
      </c>
      <c r="H5" s="7">
        <f>+N5*0.65</f>
        <v>380.25</v>
      </c>
      <c r="I5" s="7">
        <f>+N5*0.75</f>
        <v>438.75</v>
      </c>
      <c r="J5" s="7">
        <f>+N5*0.8</f>
        <v>468</v>
      </c>
      <c r="K5" s="7">
        <f>+N5*0.85</f>
        <v>497.25</v>
      </c>
      <c r="L5" s="7">
        <f>+N5*0.9</f>
        <v>526.5</v>
      </c>
      <c r="M5" s="7">
        <f>+N5*0.95</f>
        <v>555.75</v>
      </c>
      <c r="N5" s="7">
        <f>+Daten!J15</f>
        <v>585</v>
      </c>
      <c r="O5" s="7">
        <f t="shared" ref="O5:AA5" si="1">+N5</f>
        <v>585</v>
      </c>
      <c r="P5" s="7">
        <f t="shared" si="1"/>
        <v>585</v>
      </c>
      <c r="Q5" s="7">
        <f t="shared" si="1"/>
        <v>585</v>
      </c>
      <c r="R5" s="7">
        <f t="shared" si="1"/>
        <v>585</v>
      </c>
      <c r="S5" s="7">
        <f t="shared" si="1"/>
        <v>585</v>
      </c>
      <c r="T5" s="7">
        <f t="shared" si="1"/>
        <v>585</v>
      </c>
      <c r="U5" s="7">
        <f t="shared" si="1"/>
        <v>585</v>
      </c>
      <c r="V5" s="7">
        <f t="shared" si="1"/>
        <v>585</v>
      </c>
      <c r="W5" s="7">
        <f t="shared" si="1"/>
        <v>585</v>
      </c>
      <c r="X5" s="7">
        <f t="shared" si="1"/>
        <v>585</v>
      </c>
      <c r="Y5" s="7">
        <f t="shared" si="1"/>
        <v>585</v>
      </c>
      <c r="Z5" s="7">
        <f t="shared" si="1"/>
        <v>585</v>
      </c>
      <c r="AA5" s="7">
        <f t="shared" si="1"/>
        <v>585</v>
      </c>
    </row>
    <row r="6" spans="1:27" ht="16.5" customHeight="1" x14ac:dyDescent="0.2">
      <c r="A6" s="1">
        <f>+A5+1</f>
        <v>2</v>
      </c>
      <c r="B6" s="11" t="s">
        <v>76</v>
      </c>
      <c r="C6" s="7"/>
      <c r="D6" s="7"/>
      <c r="E6" s="7">
        <f>+E5*Daten!$L$21</f>
        <v>87.75</v>
      </c>
      <c r="F6" s="7">
        <f>+F5*Daten!$L$21</f>
        <v>157.94999999999999</v>
      </c>
      <c r="G6" s="7">
        <f>+G5*Daten!$L$21</f>
        <v>193.04999999999998</v>
      </c>
      <c r="H6" s="7">
        <f>+H5*Daten!$L$21</f>
        <v>228.15</v>
      </c>
      <c r="I6" s="7">
        <f>+I5*Daten!$L$21</f>
        <v>263.25</v>
      </c>
      <c r="J6" s="7">
        <f>+J5*Daten!$L$21</f>
        <v>280.8</v>
      </c>
      <c r="K6" s="7">
        <f>+K5*Daten!$L$21</f>
        <v>298.34999999999997</v>
      </c>
      <c r="L6" s="7">
        <f>+L5*Daten!$L$21</f>
        <v>315.89999999999998</v>
      </c>
      <c r="M6" s="7">
        <f>+M5*Daten!$L$21</f>
        <v>333.45</v>
      </c>
      <c r="N6" s="7">
        <f>+N5*Daten!$L$21</f>
        <v>351</v>
      </c>
      <c r="O6" s="7">
        <f>+O5*Daten!$L$21</f>
        <v>351</v>
      </c>
      <c r="P6" s="7">
        <f>+P5*Daten!$L$21</f>
        <v>351</v>
      </c>
      <c r="Q6" s="7">
        <f>+Q5*Daten!$L$21</f>
        <v>351</v>
      </c>
      <c r="R6" s="7">
        <f>+R5*Daten!$L$21</f>
        <v>351</v>
      </c>
      <c r="S6" s="7">
        <f>+S5*Daten!$L$21</f>
        <v>351</v>
      </c>
      <c r="T6" s="7">
        <f>+T5*Daten!$L$21</f>
        <v>351</v>
      </c>
      <c r="U6" s="7">
        <f>+U5*Daten!$L$21</f>
        <v>351</v>
      </c>
      <c r="V6" s="7">
        <f>+V5*Daten!$L$21</f>
        <v>351</v>
      </c>
      <c r="W6" s="7">
        <f>+W5*Daten!$L$21</f>
        <v>351</v>
      </c>
      <c r="X6" s="7">
        <f>+X5*Daten!$L$21</f>
        <v>351</v>
      </c>
      <c r="Y6" s="7">
        <f>+Y5*Daten!$L$21</f>
        <v>351</v>
      </c>
      <c r="Z6" s="7">
        <f>+Z5*Daten!$L$21</f>
        <v>351</v>
      </c>
      <c r="AA6" s="7">
        <f>+AA5*Daten!$L$21</f>
        <v>351</v>
      </c>
    </row>
    <row r="7" spans="1:27" ht="16.5" customHeight="1" x14ac:dyDescent="0.2">
      <c r="A7" s="1">
        <f>+A6+1</f>
        <v>3</v>
      </c>
      <c r="B7" s="11" t="s">
        <v>174</v>
      </c>
      <c r="C7" s="7"/>
      <c r="D7" s="7"/>
      <c r="E7" s="7">
        <f>+E6*Daten!$L$23</f>
        <v>5.5236051502145926</v>
      </c>
      <c r="F7" s="7">
        <f>+F6*Daten!$L$23</f>
        <v>9.9424892703862646</v>
      </c>
      <c r="G7" s="7">
        <f>+G6*Daten!$L$23</f>
        <v>12.151931330472102</v>
      </c>
      <c r="H7" s="7">
        <f>+H6*Daten!$L$23</f>
        <v>14.36137339055794</v>
      </c>
      <c r="I7" s="7">
        <f>+I6*Daten!$L$23</f>
        <v>16.570815450643778</v>
      </c>
      <c r="J7" s="7">
        <f>+J6*Daten!$L$23</f>
        <v>17.675536480686695</v>
      </c>
      <c r="K7" s="7">
        <f>+K6*Daten!$L$23</f>
        <v>18.780257510729612</v>
      </c>
      <c r="L7" s="7">
        <f>+L6*Daten!$L$23</f>
        <v>19.884978540772529</v>
      </c>
      <c r="M7" s="7">
        <f>+M6*Daten!$L$23</f>
        <v>20.98969957081545</v>
      </c>
      <c r="N7" s="7">
        <f>+N6*Daten!$L$23</f>
        <v>22.094420600858371</v>
      </c>
      <c r="O7" s="7">
        <f>+O6*Daten!$L$23</f>
        <v>22.094420600858371</v>
      </c>
      <c r="P7" s="7">
        <f>+P6*Daten!$L$23</f>
        <v>22.094420600858371</v>
      </c>
      <c r="Q7" s="7">
        <f>+Q6*Daten!$L$23</f>
        <v>22.094420600858371</v>
      </c>
      <c r="R7" s="7">
        <f>+R6*Daten!$L$23</f>
        <v>22.094420600858371</v>
      </c>
      <c r="S7" s="7">
        <f>+S6*Daten!$L$23</f>
        <v>22.094420600858371</v>
      </c>
      <c r="T7" s="7">
        <f>+T6*Daten!$L$23</f>
        <v>22.094420600858371</v>
      </c>
      <c r="U7" s="7">
        <f>+U6*Daten!$L$23</f>
        <v>22.094420600858371</v>
      </c>
      <c r="V7" s="7">
        <f>+V6*Daten!$L$23</f>
        <v>22.094420600858371</v>
      </c>
      <c r="W7" s="7">
        <f>+W6*Daten!$L$23</f>
        <v>22.094420600858371</v>
      </c>
      <c r="X7" s="7">
        <f>+X6*Daten!$L$23</f>
        <v>22.094420600858371</v>
      </c>
      <c r="Y7" s="7">
        <f>+Y6*Daten!$L$23</f>
        <v>22.094420600858371</v>
      </c>
      <c r="Z7" s="7">
        <f>+Z6*Daten!$L$23</f>
        <v>22.094420600858371</v>
      </c>
      <c r="AA7" s="7">
        <f>+AA6*Daten!$L$23</f>
        <v>22.094420600858371</v>
      </c>
    </row>
    <row r="8" spans="1:27" ht="16.5" customHeight="1" x14ac:dyDescent="0.2">
      <c r="A8" s="1">
        <f t="shared" ref="A8:A12" si="2">+A7+1</f>
        <v>4</v>
      </c>
      <c r="B8" s="11" t="s">
        <v>172</v>
      </c>
      <c r="C8" s="7"/>
      <c r="D8" s="7"/>
      <c r="E8" s="7">
        <f>+E7</f>
        <v>5.5236051502145926</v>
      </c>
      <c r="F8" s="7">
        <f t="shared" ref="F8:N8" si="3">+F7</f>
        <v>9.9424892703862646</v>
      </c>
      <c r="G8" s="7">
        <f t="shared" si="3"/>
        <v>12.151931330472102</v>
      </c>
      <c r="H8" s="7">
        <f t="shared" si="3"/>
        <v>14.36137339055794</v>
      </c>
      <c r="I8" s="7">
        <f t="shared" si="3"/>
        <v>16.570815450643778</v>
      </c>
      <c r="J8" s="7">
        <f t="shared" si="3"/>
        <v>17.675536480686695</v>
      </c>
      <c r="K8" s="7">
        <f t="shared" si="3"/>
        <v>18.780257510729612</v>
      </c>
      <c r="L8" s="7">
        <f t="shared" si="3"/>
        <v>19.884978540772529</v>
      </c>
      <c r="M8" s="7">
        <f t="shared" si="3"/>
        <v>20.98969957081545</v>
      </c>
      <c r="N8" s="7">
        <f t="shared" si="3"/>
        <v>22.094420600858371</v>
      </c>
      <c r="O8" s="7">
        <f>+N8*0.8</f>
        <v>17.675536480686699</v>
      </c>
      <c r="P8" s="7">
        <f t="shared" ref="P8:AA8" si="4">+O8*0.8</f>
        <v>14.14042918454936</v>
      </c>
      <c r="Q8" s="7">
        <f t="shared" si="4"/>
        <v>11.312343347639489</v>
      </c>
      <c r="R8" s="7">
        <f t="shared" si="4"/>
        <v>9.0498746781115909</v>
      </c>
      <c r="S8" s="7">
        <f t="shared" si="4"/>
        <v>7.239899742489273</v>
      </c>
      <c r="T8" s="7">
        <f t="shared" si="4"/>
        <v>5.7919197939914184</v>
      </c>
      <c r="U8" s="7">
        <f t="shared" si="4"/>
        <v>4.6335358351931353</v>
      </c>
      <c r="V8" s="7">
        <f t="shared" si="4"/>
        <v>3.7068286681545084</v>
      </c>
      <c r="W8" s="7">
        <f t="shared" si="4"/>
        <v>2.965462934523607</v>
      </c>
      <c r="X8" s="7">
        <f t="shared" si="4"/>
        <v>2.3723703476188858</v>
      </c>
      <c r="Y8" s="7">
        <f t="shared" si="4"/>
        <v>1.8978962780951087</v>
      </c>
      <c r="Z8" s="7">
        <f t="shared" si="4"/>
        <v>1.5183170224760871</v>
      </c>
      <c r="AA8" s="7">
        <f t="shared" si="4"/>
        <v>1.2146536179808698</v>
      </c>
    </row>
    <row r="9" spans="1:27" ht="16.5" customHeight="1" x14ac:dyDescent="0.2">
      <c r="A9" s="1">
        <f t="shared" si="2"/>
        <v>5</v>
      </c>
      <c r="B9" s="11" t="s">
        <v>183</v>
      </c>
      <c r="C9" s="7"/>
      <c r="D9" s="7"/>
      <c r="E9" s="7">
        <f>+E6*Daten!$L$25</f>
        <v>8.6620171673819737</v>
      </c>
      <c r="F9" s="7">
        <f>+F6*Daten!$L$25</f>
        <v>15.591630901287552</v>
      </c>
      <c r="G9" s="7">
        <f>+G6*Daten!$L$25</f>
        <v>19.05643776824034</v>
      </c>
      <c r="H9" s="7">
        <f>+H6*Daten!$L$25</f>
        <v>22.521244635193131</v>
      </c>
      <c r="I9" s="7">
        <f>+I6*Daten!$L$25</f>
        <v>25.986051502145923</v>
      </c>
      <c r="J9" s="7">
        <f>+J6*Daten!$L$25</f>
        <v>27.718454935622319</v>
      </c>
      <c r="K9" s="7">
        <f>+K6*Daten!$L$25</f>
        <v>29.450858369098707</v>
      </c>
      <c r="L9" s="7">
        <f>+L6*Daten!$L$25</f>
        <v>31.183261802575103</v>
      </c>
      <c r="M9" s="7">
        <f>+M6*Daten!$L$25</f>
        <v>32.915665236051503</v>
      </c>
      <c r="N9" s="7">
        <f>+N6*Daten!$L$25</f>
        <v>34.648068669527895</v>
      </c>
      <c r="O9" s="7">
        <f>+O6*Daten!$L$25</f>
        <v>34.648068669527895</v>
      </c>
      <c r="P9" s="7">
        <f>+P6*Daten!$L$25</f>
        <v>34.648068669527895</v>
      </c>
      <c r="Q9" s="7">
        <f>+Q6*Daten!$L$25</f>
        <v>34.648068669527895</v>
      </c>
      <c r="R9" s="7">
        <f>+R6*Daten!$L$25</f>
        <v>34.648068669527895</v>
      </c>
      <c r="S9" s="7">
        <f>+S6*Daten!$L$25</f>
        <v>34.648068669527895</v>
      </c>
      <c r="T9" s="7">
        <f>+T6*Daten!$L$25</f>
        <v>34.648068669527895</v>
      </c>
      <c r="U9" s="7">
        <f>+U6*Daten!$L$25</f>
        <v>34.648068669527895</v>
      </c>
      <c r="V9" s="7">
        <f>+V6*Daten!$L$25</f>
        <v>34.648068669527895</v>
      </c>
      <c r="W9" s="7">
        <f>+W6*Daten!$L$25</f>
        <v>34.648068669527895</v>
      </c>
      <c r="X9" s="7">
        <f>+X6*Daten!$L$25</f>
        <v>34.648068669527895</v>
      </c>
      <c r="Y9" s="7">
        <f>+Y6*Daten!$L$25</f>
        <v>34.648068669527895</v>
      </c>
      <c r="Z9" s="7">
        <f>+Z6*Daten!$L$25</f>
        <v>34.648068669527895</v>
      </c>
      <c r="AA9" s="7">
        <f>+AA6*Daten!$L$25</f>
        <v>34.648068669527895</v>
      </c>
    </row>
    <row r="10" spans="1:27" ht="16.5" customHeight="1" x14ac:dyDescent="0.2">
      <c r="A10" s="1">
        <f t="shared" si="2"/>
        <v>6</v>
      </c>
      <c r="B10" s="11" t="s">
        <v>173</v>
      </c>
      <c r="C10" s="7"/>
      <c r="D10" s="7"/>
      <c r="E10" s="7">
        <f>+E9</f>
        <v>8.6620171673819737</v>
      </c>
      <c r="F10" s="7">
        <f t="shared" ref="F10:N10" si="5">+F9</f>
        <v>15.591630901287552</v>
      </c>
      <c r="G10" s="7">
        <f t="shared" si="5"/>
        <v>19.05643776824034</v>
      </c>
      <c r="H10" s="7">
        <f t="shared" si="5"/>
        <v>22.521244635193131</v>
      </c>
      <c r="I10" s="7">
        <f t="shared" si="5"/>
        <v>25.986051502145923</v>
      </c>
      <c r="J10" s="7">
        <f t="shared" si="5"/>
        <v>27.718454935622319</v>
      </c>
      <c r="K10" s="7">
        <f t="shared" si="5"/>
        <v>29.450858369098707</v>
      </c>
      <c r="L10" s="7">
        <f t="shared" si="5"/>
        <v>31.183261802575103</v>
      </c>
      <c r="M10" s="7">
        <f t="shared" si="5"/>
        <v>32.915665236051503</v>
      </c>
      <c r="N10" s="7">
        <f t="shared" si="5"/>
        <v>34.648068669527895</v>
      </c>
      <c r="O10" s="7">
        <f>+N10*0.8</f>
        <v>27.718454935622319</v>
      </c>
      <c r="P10" s="7">
        <f t="shared" ref="P10:AA10" si="6">+O10*0.8</f>
        <v>22.174763948497855</v>
      </c>
      <c r="Q10" s="7">
        <f t="shared" si="6"/>
        <v>17.739811158798286</v>
      </c>
      <c r="R10" s="7">
        <f t="shared" si="6"/>
        <v>14.191848927038629</v>
      </c>
      <c r="S10" s="7">
        <f t="shared" si="6"/>
        <v>11.353479141630904</v>
      </c>
      <c r="T10" s="7">
        <f t="shared" si="6"/>
        <v>9.0827833133047235</v>
      </c>
      <c r="U10" s="7">
        <f t="shared" si="6"/>
        <v>7.2662266506437794</v>
      </c>
      <c r="V10" s="7">
        <f t="shared" si="6"/>
        <v>5.812981320515024</v>
      </c>
      <c r="W10" s="7">
        <f t="shared" si="6"/>
        <v>4.650385056412019</v>
      </c>
      <c r="X10" s="7">
        <f t="shared" si="6"/>
        <v>3.7203080451296153</v>
      </c>
      <c r="Y10" s="7">
        <f t="shared" si="6"/>
        <v>2.9762464361036924</v>
      </c>
      <c r="Z10" s="7">
        <f t="shared" si="6"/>
        <v>2.3809971488829542</v>
      </c>
      <c r="AA10" s="7">
        <f t="shared" si="6"/>
        <v>1.9047977191063634</v>
      </c>
    </row>
    <row r="11" spans="1:27" ht="16.5" customHeight="1" x14ac:dyDescent="0.2">
      <c r="A11" s="1">
        <f t="shared" si="2"/>
        <v>7</v>
      </c>
      <c r="B11" s="11" t="s">
        <v>184</v>
      </c>
      <c r="C11" s="7"/>
      <c r="D11" s="7"/>
      <c r="E11" s="7">
        <f>+E6*Daten!$L$27</f>
        <v>57.997854077253223</v>
      </c>
      <c r="F11" s="7">
        <f>+F6*Daten!$L$27</f>
        <v>104.3961373390558</v>
      </c>
      <c r="G11" s="7">
        <f>+G6*Daten!$L$27</f>
        <v>127.59527896995708</v>
      </c>
      <c r="H11" s="7">
        <f>+H6*Daten!$L$27</f>
        <v>150.79442060085839</v>
      </c>
      <c r="I11" s="7">
        <f>+I6*Daten!$L$27</f>
        <v>173.99356223175965</v>
      </c>
      <c r="J11" s="7">
        <f>+J6*Daten!$L$27</f>
        <v>185.59313304721033</v>
      </c>
      <c r="K11" s="7">
        <f>+K6*Daten!$L$27</f>
        <v>197.19270386266092</v>
      </c>
      <c r="L11" s="7">
        <f>+L6*Daten!$L$27</f>
        <v>208.7922746781116</v>
      </c>
      <c r="M11" s="7">
        <f>+M6*Daten!$L$27</f>
        <v>220.39184549356224</v>
      </c>
      <c r="N11" s="7">
        <f>+N6*Daten!$L$27</f>
        <v>231.99141630901289</v>
      </c>
      <c r="O11" s="7">
        <f>+O6*Daten!$L$27</f>
        <v>231.99141630901289</v>
      </c>
      <c r="P11" s="7">
        <f>+P6*Daten!$L$27</f>
        <v>231.99141630901289</v>
      </c>
      <c r="Q11" s="7">
        <f>+Q6*Daten!$L$27</f>
        <v>231.99141630901289</v>
      </c>
      <c r="R11" s="7">
        <f>+R6*Daten!$L$27</f>
        <v>231.99141630901289</v>
      </c>
      <c r="S11" s="7">
        <f>+S6*Daten!$L$27</f>
        <v>231.99141630901289</v>
      </c>
      <c r="T11" s="7">
        <f>+T6*Daten!$L$27</f>
        <v>231.99141630901289</v>
      </c>
      <c r="U11" s="7">
        <f>+U6*Daten!$L$27</f>
        <v>231.99141630901289</v>
      </c>
      <c r="V11" s="7">
        <f>+V6*Daten!$L$27</f>
        <v>231.99141630901289</v>
      </c>
      <c r="W11" s="7">
        <f>+W6*Daten!$L$27</f>
        <v>231.99141630901289</v>
      </c>
      <c r="X11" s="7">
        <f>+X6*Daten!$L$27</f>
        <v>231.99141630901289</v>
      </c>
      <c r="Y11" s="7">
        <f>+Y6*Daten!$L$27</f>
        <v>231.99141630901289</v>
      </c>
      <c r="Z11" s="7">
        <f>+Z6*Daten!$L$27</f>
        <v>231.99141630901289</v>
      </c>
      <c r="AA11" s="7">
        <f>+AA6*Daten!$L$27</f>
        <v>231.99141630901289</v>
      </c>
    </row>
    <row r="12" spans="1:27" ht="16.5" customHeight="1" x14ac:dyDescent="0.2">
      <c r="A12" s="1">
        <f t="shared" si="2"/>
        <v>8</v>
      </c>
      <c r="B12" s="11" t="s">
        <v>28</v>
      </c>
      <c r="C12" s="7"/>
      <c r="D12" s="7"/>
      <c r="E12" s="7">
        <f t="shared" ref="E12:AA12" si="7">+E5/3</f>
        <v>48.75</v>
      </c>
      <c r="F12" s="7">
        <f t="shared" si="7"/>
        <v>87.75</v>
      </c>
      <c r="G12" s="7">
        <f t="shared" si="7"/>
        <v>107.25</v>
      </c>
      <c r="H12" s="7">
        <f t="shared" si="7"/>
        <v>126.75</v>
      </c>
      <c r="I12" s="7">
        <f t="shared" si="7"/>
        <v>146.25</v>
      </c>
      <c r="J12" s="7">
        <f t="shared" si="7"/>
        <v>156</v>
      </c>
      <c r="K12" s="7">
        <f t="shared" si="7"/>
        <v>165.75</v>
      </c>
      <c r="L12" s="7">
        <f t="shared" si="7"/>
        <v>175.5</v>
      </c>
      <c r="M12" s="7">
        <f t="shared" si="7"/>
        <v>185.25</v>
      </c>
      <c r="N12" s="7">
        <f t="shared" si="7"/>
        <v>195</v>
      </c>
      <c r="O12" s="7">
        <f t="shared" si="7"/>
        <v>195</v>
      </c>
      <c r="P12" s="7">
        <f t="shared" si="7"/>
        <v>195</v>
      </c>
      <c r="Q12" s="7">
        <f t="shared" si="7"/>
        <v>195</v>
      </c>
      <c r="R12" s="7">
        <f t="shared" si="7"/>
        <v>195</v>
      </c>
      <c r="S12" s="7">
        <f t="shared" si="7"/>
        <v>195</v>
      </c>
      <c r="T12" s="7">
        <f t="shared" si="7"/>
        <v>195</v>
      </c>
      <c r="U12" s="7">
        <f t="shared" si="7"/>
        <v>195</v>
      </c>
      <c r="V12" s="7">
        <f t="shared" si="7"/>
        <v>195</v>
      </c>
      <c r="W12" s="7">
        <f t="shared" si="7"/>
        <v>195</v>
      </c>
      <c r="X12" s="7">
        <f t="shared" si="7"/>
        <v>195</v>
      </c>
      <c r="Y12" s="7">
        <f t="shared" si="7"/>
        <v>195</v>
      </c>
      <c r="Z12" s="7">
        <f t="shared" si="7"/>
        <v>195</v>
      </c>
      <c r="AA12" s="7">
        <f t="shared" si="7"/>
        <v>195</v>
      </c>
    </row>
    <row r="13" spans="1:27" customFormat="1" ht="9.75" customHeight="1" x14ac:dyDescent="0.2">
      <c r="A13" s="1"/>
    </row>
    <row r="14" spans="1:27" ht="16.5" customHeight="1" x14ac:dyDescent="0.2">
      <c r="B14" s="3" t="s">
        <v>4</v>
      </c>
    </row>
    <row r="15" spans="1:27" ht="5.25" customHeight="1" x14ac:dyDescent="0.2">
      <c r="B15" s="3"/>
    </row>
    <row r="16" spans="1:27" ht="16.5" customHeight="1" x14ac:dyDescent="0.2">
      <c r="A16" s="1">
        <f>+A12+1</f>
        <v>9</v>
      </c>
      <c r="B16" s="7" t="s">
        <v>77</v>
      </c>
      <c r="C16" s="7"/>
      <c r="D16" s="7">
        <f>+Daten!C39/7</f>
        <v>700920</v>
      </c>
      <c r="E16" s="7">
        <f t="shared" ref="E16:J16" si="8">+D16</f>
        <v>700920</v>
      </c>
      <c r="F16" s="7">
        <f t="shared" si="8"/>
        <v>700920</v>
      </c>
      <c r="G16" s="7">
        <f t="shared" si="8"/>
        <v>700920</v>
      </c>
      <c r="H16" s="7">
        <f t="shared" si="8"/>
        <v>700920</v>
      </c>
      <c r="I16" s="7">
        <f t="shared" si="8"/>
        <v>700920</v>
      </c>
      <c r="J16" s="7">
        <f t="shared" si="8"/>
        <v>700920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 x14ac:dyDescent="0.2">
      <c r="A17" s="1">
        <f>+A16+1</f>
        <v>10</v>
      </c>
      <c r="B17" s="7" t="s">
        <v>9</v>
      </c>
      <c r="C17" s="7"/>
      <c r="D17" s="7"/>
      <c r="E17" s="7">
        <f>E11*Daten!$C$40</f>
        <v>37128.302692275982</v>
      </c>
      <c r="F17" s="7">
        <f>F11*Daten!$C$40</f>
        <v>66830.944846096769</v>
      </c>
      <c r="G17" s="7">
        <f>G11*Daten!$C$40</f>
        <v>81682.265923007144</v>
      </c>
      <c r="H17" s="7">
        <f>H11*Daten!$C$40</f>
        <v>96533.586999917548</v>
      </c>
      <c r="I17" s="7">
        <f>I11*Daten!$C$40</f>
        <v>111384.90807682792</v>
      </c>
      <c r="J17" s="7">
        <f>J11*Daten!$C$40</f>
        <v>118810.56861528315</v>
      </c>
      <c r="K17" s="7">
        <f>K11*Daten!$C$40</f>
        <v>126236.22915373831</v>
      </c>
      <c r="L17" s="7">
        <f>L11*Daten!$C$40</f>
        <v>133661.88969219354</v>
      </c>
      <c r="M17" s="7">
        <f>M11*Daten!$C$40</f>
        <v>141087.55023064872</v>
      </c>
      <c r="N17" s="7">
        <f>N11*Daten!$C$40</f>
        <v>148513.21076910393</v>
      </c>
      <c r="O17" s="7">
        <f>O11*Daten!$C$40</f>
        <v>148513.21076910393</v>
      </c>
      <c r="P17" s="7">
        <f>P11*Daten!$C$40</f>
        <v>148513.21076910393</v>
      </c>
      <c r="Q17" s="7">
        <f>Q11*Daten!$C$40</f>
        <v>148513.21076910393</v>
      </c>
      <c r="R17" s="7">
        <f>R11*Daten!$C$40</f>
        <v>148513.21076910393</v>
      </c>
      <c r="S17" s="7">
        <f>S11*Daten!$C$40</f>
        <v>148513.21076910393</v>
      </c>
      <c r="T17" s="7">
        <f>T11*Daten!$C$40</f>
        <v>148513.21076910393</v>
      </c>
      <c r="U17" s="7">
        <f>U11*Daten!$C$40</f>
        <v>148513.21076910393</v>
      </c>
      <c r="V17" s="7">
        <f>V11*Daten!$C$40</f>
        <v>148513.21076910393</v>
      </c>
      <c r="W17" s="7">
        <f>W11*Daten!$C$40</f>
        <v>148513.21076910393</v>
      </c>
      <c r="X17" s="7">
        <f>X11*Daten!$C$40</f>
        <v>148513.21076910393</v>
      </c>
      <c r="Y17" s="7">
        <f>Y11*Daten!$C$40</f>
        <v>148513.21076910393</v>
      </c>
      <c r="Z17" s="7">
        <f>Z11*Daten!$C$40</f>
        <v>148513.21076910393</v>
      </c>
      <c r="AA17" s="7">
        <f>AA11*Daten!$C$40</f>
        <v>148513.21076910393</v>
      </c>
    </row>
    <row r="18" spans="1:27" ht="16.5" customHeight="1" x14ac:dyDescent="0.2">
      <c r="A18" s="1">
        <f t="shared" ref="A18:A23" si="9">+A17+1</f>
        <v>11</v>
      </c>
      <c r="B18" s="7" t="s">
        <v>149</v>
      </c>
      <c r="C18" s="7"/>
      <c r="D18" s="7"/>
      <c r="E18" s="7">
        <f>+E6*Daten!$C$42</f>
        <v>13730.499895090223</v>
      </c>
      <c r="F18" s="7">
        <f>+F6*Daten!$C$42</f>
        <v>24714.899811162399</v>
      </c>
      <c r="G18" s="7">
        <f>+G6*Daten!$C$42</f>
        <v>30207.099769198489</v>
      </c>
      <c r="H18" s="7">
        <f>+H6*Daten!$C$42</f>
        <v>35699.299727234582</v>
      </c>
      <c r="I18" s="7">
        <f>+I6*Daten!$C$42</f>
        <v>41191.499685270668</v>
      </c>
      <c r="J18" s="7">
        <f>+J6*Daten!$C$42</f>
        <v>43937.599664288718</v>
      </c>
      <c r="K18" s="7">
        <f>+K6*Daten!$C$42</f>
        <v>46683.699643306754</v>
      </c>
      <c r="L18" s="7">
        <f>+L6*Daten!$C$42</f>
        <v>49429.799622324797</v>
      </c>
      <c r="M18" s="7">
        <f>+M6*Daten!$C$42</f>
        <v>52175.899601342848</v>
      </c>
      <c r="N18" s="7">
        <f>+N6*Daten!$C$42</f>
        <v>54921.999580360891</v>
      </c>
      <c r="O18" s="7">
        <f>+O6*Daten!$C$42</f>
        <v>54921.999580360891</v>
      </c>
      <c r="P18" s="7">
        <f>+P6*Daten!$C$42</f>
        <v>54921.999580360891</v>
      </c>
      <c r="Q18" s="7">
        <f>+Q6*Daten!$C$42</f>
        <v>54921.999580360891</v>
      </c>
      <c r="R18" s="7">
        <f>+R6*Daten!$C$42</f>
        <v>54921.999580360891</v>
      </c>
      <c r="S18" s="7">
        <f>+S6*Daten!$C$42</f>
        <v>54921.999580360891</v>
      </c>
      <c r="T18" s="7">
        <f>+T6*Daten!$C$42</f>
        <v>54921.999580360891</v>
      </c>
      <c r="U18" s="7">
        <f>+U6*Daten!$C$42</f>
        <v>54921.999580360891</v>
      </c>
      <c r="V18" s="7">
        <f>+V6*Daten!$C$42</f>
        <v>54921.999580360891</v>
      </c>
      <c r="W18" s="7">
        <f>+W6*Daten!$C$42</f>
        <v>54921.999580360891</v>
      </c>
      <c r="X18" s="7">
        <f>+X6*Daten!$C$42</f>
        <v>54921.999580360891</v>
      </c>
      <c r="Y18" s="7">
        <f>+Y6*Daten!$C$42</f>
        <v>54921.999580360891</v>
      </c>
      <c r="Z18" s="7">
        <f>+Z6*Daten!$C$42</f>
        <v>54921.999580360891</v>
      </c>
      <c r="AA18" s="7">
        <f>+AA6*Daten!$C$42</f>
        <v>54921.999580360891</v>
      </c>
    </row>
    <row r="19" spans="1:27" ht="16.5" customHeight="1" x14ac:dyDescent="0.2">
      <c r="A19" s="1">
        <f t="shared" si="9"/>
        <v>12</v>
      </c>
      <c r="B19" s="7" t="s">
        <v>150</v>
      </c>
      <c r="C19" s="7"/>
      <c r="D19" s="7"/>
      <c r="E19" s="7">
        <f>+E6*Daten!$C$15</f>
        <v>3861</v>
      </c>
      <c r="F19" s="7">
        <f>+F6*Daten!$C$15</f>
        <v>6949.7999999999993</v>
      </c>
      <c r="G19" s="7">
        <f>+G6*Daten!$C$15</f>
        <v>8494.1999999999989</v>
      </c>
      <c r="H19" s="7">
        <f>+H6*Daten!$C$15</f>
        <v>10038.6</v>
      </c>
      <c r="I19" s="7">
        <f>+I6*Daten!$C$15</f>
        <v>11583</v>
      </c>
      <c r="J19" s="7">
        <f>+J6*Daten!$C$15</f>
        <v>12355.2</v>
      </c>
      <c r="K19" s="7">
        <f>+K6*Daten!$C$15</f>
        <v>13127.399999999998</v>
      </c>
      <c r="L19" s="7">
        <f>+L6*Daten!$C$15</f>
        <v>13899.599999999999</v>
      </c>
      <c r="M19" s="7">
        <f>+M6*Daten!$C$15</f>
        <v>14671.8</v>
      </c>
      <c r="N19" s="7">
        <f>+N6*Daten!$C$15</f>
        <v>15444</v>
      </c>
      <c r="O19" s="7">
        <f>+O6*Daten!$C$15</f>
        <v>15444</v>
      </c>
      <c r="P19" s="7">
        <f>+P6*Daten!$C$15</f>
        <v>15444</v>
      </c>
      <c r="Q19" s="7">
        <f>+Q6*Daten!$C$15</f>
        <v>15444</v>
      </c>
      <c r="R19" s="7">
        <f>+R6*Daten!$C$15</f>
        <v>15444</v>
      </c>
      <c r="S19" s="7">
        <f>+S6*Daten!$C$15</f>
        <v>15444</v>
      </c>
      <c r="T19" s="7">
        <f>+T6*Daten!$C$15</f>
        <v>15444</v>
      </c>
      <c r="U19" s="7">
        <f>+U6*Daten!$C$15</f>
        <v>15444</v>
      </c>
      <c r="V19" s="7">
        <f>+V6*Daten!$C$15</f>
        <v>15444</v>
      </c>
      <c r="W19" s="7">
        <f>+W6*Daten!$C$15</f>
        <v>15444</v>
      </c>
      <c r="X19" s="7">
        <f>+X6*Daten!$C$15</f>
        <v>15444</v>
      </c>
      <c r="Y19" s="7">
        <f>+Y6*Daten!$C$15</f>
        <v>15444</v>
      </c>
      <c r="Z19" s="7">
        <f>+Z6*Daten!$C$15</f>
        <v>15444</v>
      </c>
      <c r="AA19" s="7">
        <f>+AA6*Daten!$C$15</f>
        <v>15444</v>
      </c>
    </row>
    <row r="20" spans="1:27" ht="16.5" customHeight="1" x14ac:dyDescent="0.2">
      <c r="A20" s="1">
        <f t="shared" si="9"/>
        <v>13</v>
      </c>
      <c r="B20" s="7" t="s">
        <v>146</v>
      </c>
      <c r="C20" s="7"/>
      <c r="D20" s="7"/>
      <c r="E20" s="7">
        <f>+E6*Daten!$C$41</f>
        <v>1698.4761854804867</v>
      </c>
      <c r="F20" s="7">
        <f>+F6*Daten!$C$41</f>
        <v>3057.2571338648759</v>
      </c>
      <c r="G20" s="7">
        <f>+G6*Daten!$C$41</f>
        <v>3736.6476080570706</v>
      </c>
      <c r="H20" s="7">
        <f>+H6*Daten!$C$41</f>
        <v>4416.0380822492652</v>
      </c>
      <c r="I20" s="7">
        <f>+I6*Daten!$C$41</f>
        <v>5095.4285564414604</v>
      </c>
      <c r="J20" s="7">
        <f>+J6*Daten!$C$41</f>
        <v>5435.1237935375575</v>
      </c>
      <c r="K20" s="7">
        <f>+K6*Daten!$C$41</f>
        <v>5774.8190306336537</v>
      </c>
      <c r="L20" s="7">
        <f>+L6*Daten!$C$41</f>
        <v>6114.5142677297517</v>
      </c>
      <c r="M20" s="7">
        <f>+M6*Daten!$C$41</f>
        <v>6454.2095048258489</v>
      </c>
      <c r="N20" s="7">
        <f>+N6*Daten!$C$41</f>
        <v>6793.9047419219469</v>
      </c>
      <c r="O20" s="7">
        <f>+O6*Daten!$C$41</f>
        <v>6793.9047419219469</v>
      </c>
      <c r="P20" s="7">
        <f>+P6*Daten!$C$41</f>
        <v>6793.9047419219469</v>
      </c>
      <c r="Q20" s="7">
        <f>+Q6*Daten!$C$41</f>
        <v>6793.9047419219469</v>
      </c>
      <c r="R20" s="7">
        <f>+R6*Daten!$C$41</f>
        <v>6793.9047419219469</v>
      </c>
      <c r="S20" s="7">
        <f>+S6*Daten!$C$41</f>
        <v>6793.9047419219469</v>
      </c>
      <c r="T20" s="7">
        <f>+T6*Daten!$C$41</f>
        <v>6793.9047419219469</v>
      </c>
      <c r="U20" s="7">
        <f>+U6*Daten!$C$41</f>
        <v>6793.9047419219469</v>
      </c>
      <c r="V20" s="7">
        <f>+V6*Daten!$C$41</f>
        <v>6793.9047419219469</v>
      </c>
      <c r="W20" s="7">
        <f>+W6*Daten!$C$41</f>
        <v>6793.9047419219469</v>
      </c>
      <c r="X20" s="7">
        <f>+X6*Daten!$C$41</f>
        <v>6793.9047419219469</v>
      </c>
      <c r="Y20" s="7">
        <f>+Y6*Daten!$C$41</f>
        <v>6793.9047419219469</v>
      </c>
      <c r="Z20" s="7">
        <f>+Z6*Daten!$C$41</f>
        <v>6793.9047419219469</v>
      </c>
      <c r="AA20" s="7">
        <f>+AA6*Daten!$C$41</f>
        <v>6793.9047419219469</v>
      </c>
    </row>
    <row r="21" spans="1:27" ht="16.5" customHeight="1" x14ac:dyDescent="0.2">
      <c r="A21" s="1">
        <f t="shared" si="9"/>
        <v>14</v>
      </c>
      <c r="B21" s="7" t="s">
        <v>6</v>
      </c>
      <c r="C21" s="7"/>
      <c r="D21" s="7"/>
      <c r="E21" s="7">
        <f>+Daten!C38</f>
        <v>42600</v>
      </c>
      <c r="F21" s="7">
        <f t="shared" ref="F21:AA21" si="10">+E21</f>
        <v>42600</v>
      </c>
      <c r="G21" s="7">
        <f t="shared" si="10"/>
        <v>42600</v>
      </c>
      <c r="H21" s="7">
        <f t="shared" si="10"/>
        <v>42600</v>
      </c>
      <c r="I21" s="7">
        <f t="shared" si="10"/>
        <v>42600</v>
      </c>
      <c r="J21" s="7">
        <f t="shared" si="10"/>
        <v>42600</v>
      </c>
      <c r="K21" s="7">
        <f t="shared" si="10"/>
        <v>42600</v>
      </c>
      <c r="L21" s="7">
        <f t="shared" si="10"/>
        <v>42600</v>
      </c>
      <c r="M21" s="7">
        <f t="shared" si="10"/>
        <v>42600</v>
      </c>
      <c r="N21" s="7">
        <f t="shared" si="10"/>
        <v>42600</v>
      </c>
      <c r="O21" s="7">
        <f t="shared" si="10"/>
        <v>42600</v>
      </c>
      <c r="P21" s="7">
        <f t="shared" si="10"/>
        <v>42600</v>
      </c>
      <c r="Q21" s="7">
        <f t="shared" si="10"/>
        <v>42600</v>
      </c>
      <c r="R21" s="7">
        <f t="shared" si="10"/>
        <v>42600</v>
      </c>
      <c r="S21" s="7">
        <f t="shared" si="10"/>
        <v>42600</v>
      </c>
      <c r="T21" s="16">
        <f t="shared" si="10"/>
        <v>42600</v>
      </c>
      <c r="U21" s="7">
        <f t="shared" si="10"/>
        <v>42600</v>
      </c>
      <c r="V21" s="7">
        <f t="shared" si="10"/>
        <v>42600</v>
      </c>
      <c r="W21" s="7">
        <f t="shared" si="10"/>
        <v>42600</v>
      </c>
      <c r="X21" s="7">
        <f t="shared" si="10"/>
        <v>42600</v>
      </c>
      <c r="Y21" s="7">
        <f t="shared" si="10"/>
        <v>42600</v>
      </c>
      <c r="Z21" s="7">
        <f t="shared" si="10"/>
        <v>42600</v>
      </c>
      <c r="AA21" s="7">
        <f t="shared" si="10"/>
        <v>42600</v>
      </c>
    </row>
    <row r="22" spans="1:27" ht="16.5" customHeight="1" x14ac:dyDescent="0.2">
      <c r="A22" s="1">
        <f t="shared" si="9"/>
        <v>15</v>
      </c>
      <c r="B22" s="7" t="s">
        <v>10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2" customFormat="1" ht="16.5" customHeight="1" x14ac:dyDescent="0.2">
      <c r="A23" s="1">
        <f t="shared" si="9"/>
        <v>16</v>
      </c>
      <c r="B23" s="8" t="s">
        <v>8</v>
      </c>
      <c r="C23" s="8">
        <f>SUM(C17:C22)</f>
        <v>0</v>
      </c>
      <c r="D23" s="8">
        <f t="shared" ref="D23:AA23" si="11">SUM(D16:D22)</f>
        <v>700920</v>
      </c>
      <c r="E23" s="8">
        <f t="shared" si="11"/>
        <v>799938.27877284668</v>
      </c>
      <c r="F23" s="8">
        <f t="shared" si="11"/>
        <v>845072.90179112414</v>
      </c>
      <c r="G23" s="8">
        <f t="shared" si="11"/>
        <v>867640.21330026258</v>
      </c>
      <c r="H23" s="8">
        <f t="shared" si="11"/>
        <v>890207.52480940137</v>
      </c>
      <c r="I23" s="8">
        <f t="shared" si="11"/>
        <v>912774.83631854004</v>
      </c>
      <c r="J23" s="8">
        <f t="shared" si="11"/>
        <v>924058.49207310937</v>
      </c>
      <c r="K23" s="8">
        <f t="shared" si="11"/>
        <v>234422.14782767874</v>
      </c>
      <c r="L23" s="8">
        <f t="shared" si="11"/>
        <v>245705.80358224807</v>
      </c>
      <c r="M23" s="8">
        <f t="shared" si="11"/>
        <v>256989.45933681741</v>
      </c>
      <c r="N23" s="8">
        <f t="shared" si="11"/>
        <v>268273.11509138678</v>
      </c>
      <c r="O23" s="8">
        <f t="shared" si="11"/>
        <v>268273.11509138678</v>
      </c>
      <c r="P23" s="8">
        <f t="shared" si="11"/>
        <v>268273.11509138678</v>
      </c>
      <c r="Q23" s="8">
        <f t="shared" si="11"/>
        <v>268273.11509138678</v>
      </c>
      <c r="R23" s="8">
        <f t="shared" si="11"/>
        <v>268273.11509138678</v>
      </c>
      <c r="S23" s="8">
        <f t="shared" si="11"/>
        <v>268273.11509138678</v>
      </c>
      <c r="T23" s="8">
        <f t="shared" si="11"/>
        <v>268273.11509138678</v>
      </c>
      <c r="U23" s="8">
        <f t="shared" si="11"/>
        <v>268273.11509138678</v>
      </c>
      <c r="V23" s="8">
        <f t="shared" si="11"/>
        <v>268273.11509138678</v>
      </c>
      <c r="W23" s="8">
        <f t="shared" si="11"/>
        <v>268273.11509138678</v>
      </c>
      <c r="X23" s="8">
        <f t="shared" si="11"/>
        <v>268273.11509138678</v>
      </c>
      <c r="Y23" s="8">
        <f t="shared" si="11"/>
        <v>268273.11509138678</v>
      </c>
      <c r="Z23" s="8">
        <f t="shared" si="11"/>
        <v>268273.11509138678</v>
      </c>
      <c r="AA23" s="8">
        <f t="shared" si="11"/>
        <v>268273.11509138678</v>
      </c>
    </row>
    <row r="24" spans="1:27" ht="10.5" customHeight="1" x14ac:dyDescent="0.2">
      <c r="B24" s="9"/>
    </row>
    <row r="25" spans="1:27" ht="16.5" customHeight="1" x14ac:dyDescent="0.2">
      <c r="B25" s="3" t="s">
        <v>7</v>
      </c>
    </row>
    <row r="26" spans="1:27" ht="8.25" customHeight="1" x14ac:dyDescent="0.2">
      <c r="B26" s="3"/>
    </row>
    <row r="27" spans="1:27" ht="16.5" customHeight="1" x14ac:dyDescent="0.2">
      <c r="A27" s="1">
        <f>+A23+1</f>
        <v>17</v>
      </c>
      <c r="B27" s="7" t="s">
        <v>82</v>
      </c>
      <c r="C27" s="7">
        <f>+Daten!J33</f>
        <v>-2596513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 customHeight="1" x14ac:dyDescent="0.2">
      <c r="A28" s="1">
        <f t="shared" ref="A28:A38" si="12">+A27+1</f>
        <v>18</v>
      </c>
      <c r="B28" s="17" t="s">
        <v>29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 customHeight="1" x14ac:dyDescent="0.2">
      <c r="A29" s="1">
        <f t="shared" si="12"/>
        <v>19</v>
      </c>
      <c r="B29" s="11" t="s">
        <v>15</v>
      </c>
      <c r="C29" s="7"/>
      <c r="D29" s="7">
        <f>+D6*Daten!$C$8*Daten!$C$10*-1</f>
        <v>0</v>
      </c>
      <c r="E29" s="7">
        <f>+E6*Daten!$C$8*Daten!$C$10*-1</f>
        <v>-25571.042278640369</v>
      </c>
      <c r="F29" s="7">
        <f>+E29*1.02+(F6-E6)*Daten!$C$8*Daten!$C$10*-1</f>
        <v>-46539.296947125462</v>
      </c>
      <c r="G29" s="7">
        <f>+F29*1.02+(G6-F6)*Daten!$C$8*Daten!$C$10*-1</f>
        <v>-57698.499797524113</v>
      </c>
      <c r="H29" s="7">
        <f>+G29*1.02+(H6-G6)*Daten!$C$8*Daten!$C$10*-1</f>
        <v>-69080.886704930759</v>
      </c>
      <c r="I29" s="7">
        <f>+H29*1.02+(I6-H6)*Daten!$C$8*Daten!$C$10*-1</f>
        <v>-80690.921350485529</v>
      </c>
      <c r="J29" s="7">
        <f>+I29*1.02+(J6-I6)*Daten!$C$8*Daten!$C$10*-1</f>
        <v>-87418.948233223316</v>
      </c>
      <c r="K29" s="7">
        <f>+J29*1.02+(K6-J6)*Daten!$C$8*Daten!$C$10*-1</f>
        <v>-94281.535653615851</v>
      </c>
      <c r="L29" s="7">
        <f>+K29*1.02+(L6-K6)*Daten!$C$8*Daten!$C$10*-1</f>
        <v>-101281.37482241624</v>
      </c>
      <c r="M29" s="7">
        <f>+L29*1.02+(M6-L6)*Daten!$C$8*Daten!$C$10*-1</f>
        <v>-108421.21077459265</v>
      </c>
      <c r="N29" s="7">
        <f>+M29*1.02+(N6-M6)*Daten!$C$8*Daten!$C$10*-1</f>
        <v>-115703.84344581258</v>
      </c>
      <c r="O29" s="7">
        <f>+N29*1.02</f>
        <v>-118017.92031472884</v>
      </c>
      <c r="P29" s="7">
        <f t="shared" ref="P29:AA29" si="13">+O29*1.02</f>
        <v>-120378.27872102341</v>
      </c>
      <c r="Q29" s="7">
        <f t="shared" si="13"/>
        <v>-122785.84429544388</v>
      </c>
      <c r="R29" s="7">
        <f t="shared" si="13"/>
        <v>-125241.56118135276</v>
      </c>
      <c r="S29" s="7">
        <f t="shared" si="13"/>
        <v>-127746.39240497982</v>
      </c>
      <c r="T29" s="7">
        <f t="shared" si="13"/>
        <v>-130301.32025307942</v>
      </c>
      <c r="U29" s="7">
        <f t="shared" si="13"/>
        <v>-132907.346658141</v>
      </c>
      <c r="V29" s="7">
        <f t="shared" si="13"/>
        <v>-135565.49359130382</v>
      </c>
      <c r="W29" s="7">
        <f t="shared" si="13"/>
        <v>-138276.80346312991</v>
      </c>
      <c r="X29" s="7">
        <f t="shared" si="13"/>
        <v>-141042.33953239251</v>
      </c>
      <c r="Y29" s="7">
        <f t="shared" si="13"/>
        <v>-143863.18632304037</v>
      </c>
      <c r="Z29" s="7">
        <f t="shared" si="13"/>
        <v>-146740.45004950117</v>
      </c>
      <c r="AA29" s="7">
        <f t="shared" si="13"/>
        <v>-149675.25905049121</v>
      </c>
    </row>
    <row r="30" spans="1:27" ht="16.5" customHeight="1" x14ac:dyDescent="0.2">
      <c r="A30" s="1">
        <f t="shared" si="12"/>
        <v>20</v>
      </c>
      <c r="B30" s="11" t="s">
        <v>17</v>
      </c>
      <c r="C30" s="7"/>
      <c r="D30" s="7"/>
      <c r="E30" s="7">
        <f>+E8*Daten!$J$35</f>
        <v>-25572.2460658083</v>
      </c>
      <c r="F30" s="7">
        <f>+F8*Daten!$J$35</f>
        <v>-46030.042918454928</v>
      </c>
      <c r="G30" s="7">
        <f>+G8*Daten!$J$35</f>
        <v>-56258.94134477825</v>
      </c>
      <c r="H30" s="7">
        <f>+H8*Daten!$J$35</f>
        <v>-66487.839771101571</v>
      </c>
      <c r="I30" s="7">
        <f>+I8*Daten!$J$35</f>
        <v>-76716.7381974249</v>
      </c>
      <c r="J30" s="7">
        <f>+J8*Daten!$J$35</f>
        <v>-81831.187410586543</v>
      </c>
      <c r="K30" s="7">
        <f>+K8*Daten!$J$35</f>
        <v>-86945.6366237482</v>
      </c>
      <c r="L30" s="7">
        <f>+L8*Daten!$J$35</f>
        <v>-92060.085836909857</v>
      </c>
      <c r="M30" s="7">
        <f>+M8*Daten!$J$35</f>
        <v>-97174.535050071529</v>
      </c>
      <c r="N30" s="7">
        <f>+N8*Daten!$J$35</f>
        <v>-102288.9842632332</v>
      </c>
      <c r="O30" s="7">
        <f>+O8*Daten!$J$35</f>
        <v>-81831.187410586572</v>
      </c>
      <c r="P30" s="7">
        <f>+P8*Daten!$J$35</f>
        <v>-65464.949928469257</v>
      </c>
      <c r="Q30" s="7">
        <f>+Q8*Daten!$J$35</f>
        <v>-52371.959942775415</v>
      </c>
      <c r="R30" s="7">
        <f>+R8*Daten!$J$35</f>
        <v>-41897.567954220329</v>
      </c>
      <c r="S30" s="7">
        <f>+S8*Daten!$J$35</f>
        <v>-33518.054363376265</v>
      </c>
      <c r="T30" s="7">
        <f>+T8*Daten!$J$35</f>
        <v>-26814.443490701011</v>
      </c>
      <c r="U30" s="7">
        <f>+U8*Daten!$J$35</f>
        <v>-21451.554792560812</v>
      </c>
      <c r="V30" s="7">
        <f>+V8*Daten!$J$35</f>
        <v>-17161.243834048651</v>
      </c>
      <c r="W30" s="7">
        <f>+W8*Daten!$J$35</f>
        <v>-13728.99506723892</v>
      </c>
      <c r="X30" s="7">
        <f>+X8*Daten!$J$35</f>
        <v>-10983.196053791138</v>
      </c>
      <c r="Y30" s="7">
        <f>+Y8*Daten!$J$35</f>
        <v>-8786.5568430329113</v>
      </c>
      <c r="Z30" s="7">
        <f>+Z8*Daten!$J$35</f>
        <v>-7029.2454744263296</v>
      </c>
      <c r="AA30" s="7">
        <f>+AA8*Daten!$J$35</f>
        <v>-5623.3963795410637</v>
      </c>
    </row>
    <row r="31" spans="1:27" ht="16.5" customHeight="1" x14ac:dyDescent="0.2">
      <c r="A31" s="1">
        <f t="shared" si="12"/>
        <v>21</v>
      </c>
      <c r="B31" s="11" t="s">
        <v>78</v>
      </c>
      <c r="C31" s="7"/>
      <c r="D31" s="7"/>
      <c r="E31" s="7">
        <f>+E10*Daten!$J$36</f>
        <v>-1539.3126341201717</v>
      </c>
      <c r="F31" s="7">
        <f>+F10*Daten!$J$36</f>
        <v>-2770.7627414163089</v>
      </c>
      <c r="G31" s="7">
        <f>+G10*Daten!$J$36</f>
        <v>-3386.4877950643772</v>
      </c>
      <c r="H31" s="7">
        <f>+H10*Daten!$J$36</f>
        <v>-4002.2128487124464</v>
      </c>
      <c r="I31" s="7">
        <f>+I10*Daten!$J$36</f>
        <v>-4617.9379023605152</v>
      </c>
      <c r="J31" s="7">
        <f>+J10*Daten!$J$36</f>
        <v>-4925.80042918455</v>
      </c>
      <c r="K31" s="7">
        <f>+K10*Daten!$J$36</f>
        <v>-5233.662956008583</v>
      </c>
      <c r="L31" s="7">
        <f>+L10*Daten!$J$36</f>
        <v>-5541.5254828326179</v>
      </c>
      <c r="M31" s="7">
        <f>+M10*Daten!$J$36</f>
        <v>-5849.3880096566527</v>
      </c>
      <c r="N31" s="7">
        <f>+N10*Daten!$J$36</f>
        <v>-6157.2505364806866</v>
      </c>
      <c r="O31" s="7">
        <f>+O10*Daten!$J$36</f>
        <v>-4925.80042918455</v>
      </c>
      <c r="P31" s="7">
        <f>+P10*Daten!$J$36</f>
        <v>-3940.6403433476398</v>
      </c>
      <c r="Q31" s="7">
        <f>+Q10*Daten!$J$36</f>
        <v>-3152.5122746781121</v>
      </c>
      <c r="R31" s="7">
        <f>+R10*Daten!$J$36</f>
        <v>-2522.00981974249</v>
      </c>
      <c r="S31" s="7">
        <f>+S10*Daten!$J$36</f>
        <v>-2017.607855793992</v>
      </c>
      <c r="T31" s="7">
        <f>+T10*Daten!$J$36</f>
        <v>-1614.0862846351936</v>
      </c>
      <c r="U31" s="7">
        <f>+U10*Daten!$J$36</f>
        <v>-1291.2690277081551</v>
      </c>
      <c r="V31" s="7">
        <f>+V10*Daten!$J$36</f>
        <v>-1033.0152221665242</v>
      </c>
      <c r="W31" s="7">
        <f>+W10*Daten!$J$36</f>
        <v>-826.41217773321921</v>
      </c>
      <c r="X31" s="7">
        <f>+X10*Daten!$J$36</f>
        <v>-661.12974218657541</v>
      </c>
      <c r="Y31" s="7">
        <f>+Y10*Daten!$J$36</f>
        <v>-528.90379374926033</v>
      </c>
      <c r="Z31" s="7">
        <f>+Z10*Daten!$J$36</f>
        <v>-423.12303499940833</v>
      </c>
      <c r="AA31" s="7">
        <f>+AA10*Daten!$J$36</f>
        <v>-338.49842799952671</v>
      </c>
    </row>
    <row r="32" spans="1:27" ht="16.5" customHeight="1" x14ac:dyDescent="0.2">
      <c r="A32" s="1">
        <f t="shared" si="12"/>
        <v>22</v>
      </c>
      <c r="B32" s="11" t="s">
        <v>167</v>
      </c>
      <c r="C32" s="7"/>
      <c r="D32" s="7"/>
      <c r="E32" s="7">
        <f>+E10*Daten!$J$37*0.5</f>
        <v>-1319.8993625347134</v>
      </c>
      <c r="F32" s="7">
        <f>+F10*Daten!$J$37*0.5</f>
        <v>-2375.8188525624842</v>
      </c>
      <c r="G32" s="7">
        <f>+G10*Daten!$J$37*0.5</f>
        <v>-2903.7785975763691</v>
      </c>
      <c r="H32" s="7">
        <f>+H10*Daten!$J$37*0.5</f>
        <v>-3431.7383425902549</v>
      </c>
      <c r="I32" s="7">
        <f>+I10*Daten!$J$37*0.5</f>
        <v>-3959.6980876041407</v>
      </c>
      <c r="J32" s="7">
        <f>+J10*Daten!$J$37*0.5</f>
        <v>-4223.6779601110829</v>
      </c>
      <c r="K32" s="7">
        <f>+K10*Daten!$J$37*0.5</f>
        <v>-4487.6578326180252</v>
      </c>
      <c r="L32" s="7">
        <f>+L10*Daten!$J$37*0.5</f>
        <v>-4751.6377051249683</v>
      </c>
      <c r="M32" s="7">
        <f>+M10*Daten!$J$37*0.5</f>
        <v>-5015.6175776319114</v>
      </c>
      <c r="N32" s="7">
        <f>+N10*Daten!$J$37*0.5</f>
        <v>-5279.5974501388537</v>
      </c>
      <c r="O32" s="7">
        <f>+O10*Daten!$J$37*0.5</f>
        <v>-4223.6779601110829</v>
      </c>
      <c r="P32" s="7">
        <f>+P10*Daten!$J$37*0.5</f>
        <v>-3378.9423680888667</v>
      </c>
      <c r="Q32" s="7">
        <f>+Q10*Daten!$J$37*0.5</f>
        <v>-2703.1538944710937</v>
      </c>
      <c r="R32" s="7">
        <f>+R10*Daten!$J$37*0.5</f>
        <v>-2162.5231155768752</v>
      </c>
      <c r="S32" s="7">
        <f>+S10*Daten!$J$37*0.5</f>
        <v>-1730.0184924615</v>
      </c>
      <c r="T32" s="7">
        <f>+T10*Daten!$J$37*0.5</f>
        <v>-1384.0147939692001</v>
      </c>
      <c r="U32" s="7">
        <f>+U10*Daten!$J$37*0.5</f>
        <v>-1107.2118351753602</v>
      </c>
      <c r="V32" s="7">
        <f>+V10*Daten!$J$37*0.5</f>
        <v>-885.76946814028827</v>
      </c>
      <c r="W32" s="7">
        <f>+W10*Daten!$J$37*0.5</f>
        <v>-708.61557451223052</v>
      </c>
      <c r="X32" s="7">
        <f>+X10*Daten!$J$37*0.5</f>
        <v>-566.89245960978451</v>
      </c>
      <c r="Y32" s="7">
        <f>+Y10*Daten!$J$37*0.5</f>
        <v>-453.51396768782757</v>
      </c>
      <c r="Z32" s="7">
        <f>+Z10*Daten!$J$37*0.5</f>
        <v>-362.8111741502621</v>
      </c>
      <c r="AA32" s="7">
        <f>+AA10*Daten!$J$37*0.5</f>
        <v>-290.24893932020967</v>
      </c>
    </row>
    <row r="33" spans="1:27" ht="16.5" customHeight="1" x14ac:dyDescent="0.2">
      <c r="A33" s="1">
        <f t="shared" si="12"/>
        <v>23</v>
      </c>
      <c r="B33" s="11" t="s">
        <v>93</v>
      </c>
      <c r="C33" s="7"/>
      <c r="D33" s="7"/>
      <c r="E33" s="7">
        <f>E6*Daten!$J$40</f>
        <v>-25204.051746747798</v>
      </c>
      <c r="F33" s="7">
        <f>F6*Daten!$J$40</f>
        <v>-45367.293144146031</v>
      </c>
      <c r="G33" s="7">
        <f>G6*Daten!$J$40</f>
        <v>-55448.913842845148</v>
      </c>
      <c r="H33" s="7">
        <f>H6*Daten!$J$40</f>
        <v>-65530.534541544279</v>
      </c>
      <c r="I33" s="7">
        <f>I6*Daten!$J$40</f>
        <v>-75612.155240243388</v>
      </c>
      <c r="J33" s="7">
        <f>J6*Daten!$J$40</f>
        <v>-80652.965589592961</v>
      </c>
      <c r="K33" s="7">
        <f>K6*Daten!$J$40</f>
        <v>-85693.775938942505</v>
      </c>
      <c r="L33" s="7">
        <f>L6*Daten!$J$40</f>
        <v>-90734.586288292063</v>
      </c>
      <c r="M33" s="7">
        <f>M6*Daten!$J$40</f>
        <v>-95775.396637641636</v>
      </c>
      <c r="N33" s="7">
        <f>N6*Daten!$J$40</f>
        <v>-100816.20698699119</v>
      </c>
      <c r="O33" s="7">
        <f>O6*Daten!$J$40</f>
        <v>-100816.20698699119</v>
      </c>
      <c r="P33" s="7">
        <f>P6*Daten!$J$40</f>
        <v>-100816.20698699119</v>
      </c>
      <c r="Q33" s="7">
        <f>Q6*Daten!$J$40</f>
        <v>-100816.20698699119</v>
      </c>
      <c r="R33" s="7">
        <f>R6*Daten!$J$40</f>
        <v>-100816.20698699119</v>
      </c>
      <c r="S33" s="7">
        <f>S6*Daten!$J$40</f>
        <v>-100816.20698699119</v>
      </c>
      <c r="T33" s="7">
        <f>T6*Daten!$J$40</f>
        <v>-100816.20698699119</v>
      </c>
      <c r="U33" s="7">
        <f>U6*Daten!$J$40</f>
        <v>-100816.20698699119</v>
      </c>
      <c r="V33" s="7">
        <f>V6*Daten!$J$40</f>
        <v>-100816.20698699119</v>
      </c>
      <c r="W33" s="7">
        <f>W6*Daten!$J$40</f>
        <v>-100816.20698699119</v>
      </c>
      <c r="X33" s="7">
        <f>X6*Daten!$J$40</f>
        <v>-100816.20698699119</v>
      </c>
      <c r="Y33" s="7">
        <f>Y6*Daten!$J$40</f>
        <v>-100816.20698699119</v>
      </c>
      <c r="Z33" s="7">
        <f>Z6*Daten!$J$40</f>
        <v>-100816.20698699119</v>
      </c>
      <c r="AA33" s="7">
        <f>AA6*Daten!$J$40</f>
        <v>-100816.20698699119</v>
      </c>
    </row>
    <row r="34" spans="1:27" ht="16.5" customHeight="1" x14ac:dyDescent="0.2">
      <c r="A34" s="1">
        <f t="shared" si="12"/>
        <v>24</v>
      </c>
      <c r="B34" s="11" t="s">
        <v>102</v>
      </c>
      <c r="C34" s="7"/>
      <c r="D34" s="7"/>
      <c r="E34" s="7">
        <f>E6*Daten!$J$41</f>
        <v>-19105.500393411665</v>
      </c>
      <c r="F34" s="7">
        <f>F6*Daten!$J$41</f>
        <v>-34389.900708140995</v>
      </c>
      <c r="G34" s="7">
        <f>G6*Daten!$J$41</f>
        <v>-42032.100865505665</v>
      </c>
      <c r="H34" s="7">
        <f>H6*Daten!$J$41</f>
        <v>-49674.301022870335</v>
      </c>
      <c r="I34" s="7">
        <f>I6*Daten!$J$41</f>
        <v>-57316.501180234998</v>
      </c>
      <c r="J34" s="7">
        <f>J6*Daten!$J$41</f>
        <v>-61137.601258917333</v>
      </c>
      <c r="K34" s="7">
        <f>K6*Daten!$J$41</f>
        <v>-64958.701337599661</v>
      </c>
      <c r="L34" s="7">
        <f>L6*Daten!$J$41</f>
        <v>-68779.801416281989</v>
      </c>
      <c r="M34" s="7">
        <f>M6*Daten!$J$41</f>
        <v>-72600.901494964332</v>
      </c>
      <c r="N34" s="7">
        <f>N6*Daten!$J$41</f>
        <v>-76422.001573646659</v>
      </c>
      <c r="O34" s="7">
        <f>O6*Daten!$J$41</f>
        <v>-76422.001573646659</v>
      </c>
      <c r="P34" s="7">
        <f>P6*Daten!$J$41</f>
        <v>-76422.001573646659</v>
      </c>
      <c r="Q34" s="7">
        <f>Q6*Daten!$J$41</f>
        <v>-76422.001573646659</v>
      </c>
      <c r="R34" s="7">
        <f>R6*Daten!$J$41</f>
        <v>-76422.001573646659</v>
      </c>
      <c r="S34" s="7">
        <f>S6*Daten!$J$41</f>
        <v>-76422.001573646659</v>
      </c>
      <c r="T34" s="7">
        <f>T6*Daten!$J$41</f>
        <v>-76422.001573646659</v>
      </c>
      <c r="U34" s="7">
        <f>U6*Daten!$J$41</f>
        <v>-76422.001573646659</v>
      </c>
      <c r="V34" s="7">
        <f>V6*Daten!$J$41</f>
        <v>-76422.001573646659</v>
      </c>
      <c r="W34" s="7">
        <f>W6*Daten!$J$41</f>
        <v>-76422.001573646659</v>
      </c>
      <c r="X34" s="7">
        <f>X6*Daten!$J$41</f>
        <v>-76422.001573646659</v>
      </c>
      <c r="Y34" s="7">
        <f>Y6*Daten!$J$41</f>
        <v>-76422.001573646659</v>
      </c>
      <c r="Z34" s="7">
        <f>Z6*Daten!$J$41</f>
        <v>-76422.001573646659</v>
      </c>
      <c r="AA34" s="7">
        <f>AA6*Daten!$J$41</f>
        <v>-76422.001573646659</v>
      </c>
    </row>
    <row r="35" spans="1:27" ht="16.5" customHeight="1" x14ac:dyDescent="0.2">
      <c r="A35" s="1">
        <f t="shared" si="12"/>
        <v>25</v>
      </c>
      <c r="B35" s="7" t="s">
        <v>88</v>
      </c>
      <c r="C35" s="7"/>
      <c r="D35" s="7"/>
      <c r="E35" s="7">
        <f>+Daten!J38</f>
        <v>-125700</v>
      </c>
      <c r="F35" s="7">
        <f t="shared" ref="F35:AA35" si="14">+E35*1.02</f>
        <v>-128214</v>
      </c>
      <c r="G35" s="7">
        <f t="shared" si="14"/>
        <v>-130778.28</v>
      </c>
      <c r="H35" s="7">
        <f t="shared" si="14"/>
        <v>-133393.8456</v>
      </c>
      <c r="I35" s="7">
        <f t="shared" si="14"/>
        <v>-136061.72251200001</v>
      </c>
      <c r="J35" s="7">
        <f t="shared" si="14"/>
        <v>-138782.95696224002</v>
      </c>
      <c r="K35" s="7">
        <f t="shared" si="14"/>
        <v>-141558.61610148483</v>
      </c>
      <c r="L35" s="7">
        <f t="shared" si="14"/>
        <v>-144389.78842351455</v>
      </c>
      <c r="M35" s="7">
        <f t="shared" si="14"/>
        <v>-147277.58419198485</v>
      </c>
      <c r="N35" s="7">
        <f t="shared" si="14"/>
        <v>-150223.13587582455</v>
      </c>
      <c r="O35" s="7">
        <f t="shared" si="14"/>
        <v>-153227.59859334104</v>
      </c>
      <c r="P35" s="7">
        <f t="shared" si="14"/>
        <v>-156292.15056520788</v>
      </c>
      <c r="Q35" s="7">
        <f t="shared" si="14"/>
        <v>-159417.99357651203</v>
      </c>
      <c r="R35" s="7">
        <f t="shared" si="14"/>
        <v>-162606.35344804227</v>
      </c>
      <c r="S35" s="7">
        <f t="shared" si="14"/>
        <v>-165858.4805170031</v>
      </c>
      <c r="T35" s="7">
        <f t="shared" si="14"/>
        <v>-169175.65012734316</v>
      </c>
      <c r="U35" s="7">
        <f t="shared" si="14"/>
        <v>-172559.16312989002</v>
      </c>
      <c r="V35" s="7">
        <f t="shared" si="14"/>
        <v>-176010.34639248782</v>
      </c>
      <c r="W35" s="7">
        <f t="shared" si="14"/>
        <v>-179530.55332033758</v>
      </c>
      <c r="X35" s="7">
        <f t="shared" si="14"/>
        <v>-183121.16438674435</v>
      </c>
      <c r="Y35" s="7">
        <f t="shared" si="14"/>
        <v>-186783.58767447923</v>
      </c>
      <c r="Z35" s="7">
        <f t="shared" si="14"/>
        <v>-190519.25942796882</v>
      </c>
      <c r="AA35" s="7">
        <f t="shared" si="14"/>
        <v>-194329.64461652821</v>
      </c>
    </row>
    <row r="36" spans="1:27" ht="16.5" customHeight="1" x14ac:dyDescent="0.2">
      <c r="A36" s="1">
        <f t="shared" si="12"/>
        <v>26</v>
      </c>
      <c r="B36" s="7" t="s">
        <v>122</v>
      </c>
      <c r="C36" s="7"/>
      <c r="D36" s="7">
        <f>+Daten!$J$39*'GuV Variante I'!D6</f>
        <v>0</v>
      </c>
      <c r="E36" s="7">
        <f>+Daten!$J$39*'GuV Variante I'!E6*1.02</f>
        <v>-8950.5</v>
      </c>
      <c r="F36" s="7">
        <f>+Daten!$J$39*'GuV Variante I'!F6*1.02</f>
        <v>-16110.899999999998</v>
      </c>
      <c r="G36" s="7">
        <f>+Daten!$J$39*'GuV Variante I'!G6*1.02</f>
        <v>-19691.099999999999</v>
      </c>
      <c r="H36" s="7">
        <f>+Daten!$J$39*'GuV Variante I'!H6*1.02</f>
        <v>-23271.3</v>
      </c>
      <c r="I36" s="7">
        <f>+Daten!$J$39*'GuV Variante I'!I6*1.02</f>
        <v>-26851.5</v>
      </c>
      <c r="J36" s="7">
        <f>+Daten!$J$39*'GuV Variante I'!J6*1.02</f>
        <v>-28641.600000000002</v>
      </c>
      <c r="K36" s="7">
        <f>+Daten!$J$39*'GuV Variante I'!K6*1.02</f>
        <v>-30431.699999999997</v>
      </c>
      <c r="L36" s="7">
        <f>+Daten!$J$39*'GuV Variante I'!L6*1.02</f>
        <v>-32221.799999999996</v>
      </c>
      <c r="M36" s="7">
        <f>+Daten!$J$39*'GuV Variante I'!M6*1.02</f>
        <v>-34011.9</v>
      </c>
      <c r="N36" s="7">
        <f>+Daten!$J$39*'GuV Variante I'!N6*1.02</f>
        <v>-35802</v>
      </c>
      <c r="O36" s="7">
        <f>+Daten!$J$39*'GuV Variante I'!O6*1.02</f>
        <v>-35802</v>
      </c>
      <c r="P36" s="7">
        <f>+Daten!$J$39*'GuV Variante I'!P6*1.02</f>
        <v>-35802</v>
      </c>
      <c r="Q36" s="7">
        <f>+Daten!$J$39*'GuV Variante I'!Q6*1.02</f>
        <v>-35802</v>
      </c>
      <c r="R36" s="7">
        <f>+Daten!$J$39*'GuV Variante I'!R6*1.02</f>
        <v>-35802</v>
      </c>
      <c r="S36" s="7">
        <f>+Daten!$J$39*'GuV Variante I'!S6*1.02</f>
        <v>-35802</v>
      </c>
      <c r="T36" s="7">
        <f>+Daten!$J$39*'GuV Variante I'!T6*1.02</f>
        <v>-35802</v>
      </c>
      <c r="U36" s="7">
        <f>+Daten!$J$39*'GuV Variante I'!U6*1.02</f>
        <v>-35802</v>
      </c>
      <c r="V36" s="7">
        <f>+Daten!$J$39*'GuV Variante I'!V6*1.02</f>
        <v>-35802</v>
      </c>
      <c r="W36" s="7">
        <f>+Daten!$J$39*'GuV Variante I'!W6*1.02</f>
        <v>-35802</v>
      </c>
      <c r="X36" s="7">
        <f>+Daten!$J$39*'GuV Variante I'!X6*1.02</f>
        <v>-35802</v>
      </c>
      <c r="Y36" s="7">
        <f>+Daten!$J$39*'GuV Variante I'!Y6*1.02</f>
        <v>-35802</v>
      </c>
      <c r="Z36" s="7">
        <f>+Daten!$J$39*'GuV Variante I'!Z6*1.02</f>
        <v>-35802</v>
      </c>
      <c r="AA36" s="7">
        <f>+Daten!$J$39*'GuV Variante I'!AA6*1.02</f>
        <v>-35802</v>
      </c>
    </row>
    <row r="37" spans="1:27" ht="16.5" customHeight="1" x14ac:dyDescent="0.2">
      <c r="A37" s="1">
        <f t="shared" si="12"/>
        <v>27</v>
      </c>
      <c r="B37" s="7" t="s">
        <v>89</v>
      </c>
      <c r="C37" s="7">
        <f>Daten!J34/3</f>
        <v>-275937.66666666669</v>
      </c>
      <c r="D37" s="7">
        <f>+C37</f>
        <v>-275937.66666666669</v>
      </c>
      <c r="E37" s="7">
        <f>+D37</f>
        <v>-275937.66666666669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6.5" customHeight="1" x14ac:dyDescent="0.2">
      <c r="A38" s="1">
        <f t="shared" si="12"/>
        <v>28</v>
      </c>
      <c r="B38" s="8" t="s">
        <v>8</v>
      </c>
      <c r="C38" s="8">
        <f t="shared" ref="C38:AA38" si="15">SUM(C27:C37)</f>
        <v>-2872450.6666666665</v>
      </c>
      <c r="D38" s="8">
        <f t="shared" si="15"/>
        <v>-275937.66666666669</v>
      </c>
      <c r="E38" s="8">
        <f t="shared" si="15"/>
        <v>-508900.21914792969</v>
      </c>
      <c r="F38" s="8">
        <f t="shared" si="15"/>
        <v>-321798.01531184622</v>
      </c>
      <c r="G38" s="8">
        <f t="shared" si="15"/>
        <v>-368198.10224329389</v>
      </c>
      <c r="H38" s="8">
        <f t="shared" si="15"/>
        <v>-414872.65883174964</v>
      </c>
      <c r="I38" s="8">
        <f t="shared" si="15"/>
        <v>-461827.17447035346</v>
      </c>
      <c r="J38" s="8">
        <f t="shared" si="15"/>
        <v>-487614.73784385575</v>
      </c>
      <c r="K38" s="8">
        <f t="shared" si="15"/>
        <v>-513591.28644401772</v>
      </c>
      <c r="L38" s="8">
        <f t="shared" si="15"/>
        <v>-539760.59997537243</v>
      </c>
      <c r="M38" s="8">
        <f t="shared" si="15"/>
        <v>-566126.53373654361</v>
      </c>
      <c r="N38" s="8">
        <f t="shared" si="15"/>
        <v>-592693.02013212768</v>
      </c>
      <c r="O38" s="8">
        <f t="shared" si="15"/>
        <v>-575266.39326858998</v>
      </c>
      <c r="P38" s="8">
        <f t="shared" si="15"/>
        <v>-562495.17048677499</v>
      </c>
      <c r="Q38" s="8">
        <f t="shared" si="15"/>
        <v>-553471.67254451837</v>
      </c>
      <c r="R38" s="8">
        <f t="shared" si="15"/>
        <v>-547470.2240795726</v>
      </c>
      <c r="S38" s="8">
        <f t="shared" si="15"/>
        <v>-543910.76219425257</v>
      </c>
      <c r="T38" s="8">
        <f t="shared" si="15"/>
        <v>-542329.72351036582</v>
      </c>
      <c r="U38" s="8">
        <f t="shared" si="15"/>
        <v>-542356.75400411326</v>
      </c>
      <c r="V38" s="8">
        <f t="shared" si="15"/>
        <v>-543696.07706878497</v>
      </c>
      <c r="W38" s="8">
        <f t="shared" si="15"/>
        <v>-546111.58816358971</v>
      </c>
      <c r="X38" s="8">
        <f t="shared" si="15"/>
        <v>-549414.93073536223</v>
      </c>
      <c r="Y38" s="8">
        <f t="shared" si="15"/>
        <v>-553455.95716262748</v>
      </c>
      <c r="Z38" s="8">
        <f t="shared" si="15"/>
        <v>-558115.09772168379</v>
      </c>
      <c r="AA38" s="8">
        <f t="shared" si="15"/>
        <v>-563297.25597451802</v>
      </c>
    </row>
    <row r="39" spans="1:27" ht="12" customHeight="1" x14ac:dyDescent="0.2"/>
    <row r="40" spans="1:27" ht="16.5" customHeight="1" x14ac:dyDescent="0.2">
      <c r="B40" s="3" t="s">
        <v>12</v>
      </c>
    </row>
    <row r="41" spans="1:27" ht="6.75" customHeight="1" x14ac:dyDescent="0.2">
      <c r="B41" s="3"/>
    </row>
    <row r="42" spans="1:27" s="2" customFormat="1" ht="16.5" customHeight="1" x14ac:dyDescent="0.2">
      <c r="A42" s="1">
        <f>+A38+1</f>
        <v>29</v>
      </c>
      <c r="B42" s="15" t="s">
        <v>12</v>
      </c>
      <c r="C42" s="15">
        <f t="shared" ref="C42:AA42" si="16">+C23+C38</f>
        <v>-2872450.6666666665</v>
      </c>
      <c r="D42" s="15">
        <f t="shared" si="16"/>
        <v>424982.33333333331</v>
      </c>
      <c r="E42" s="15">
        <f t="shared" si="16"/>
        <v>291038.05962491699</v>
      </c>
      <c r="F42" s="15">
        <f t="shared" si="16"/>
        <v>523274.88647927792</v>
      </c>
      <c r="G42" s="15">
        <f t="shared" si="16"/>
        <v>499442.11105696869</v>
      </c>
      <c r="H42" s="15">
        <f t="shared" si="16"/>
        <v>475334.86597765173</v>
      </c>
      <c r="I42" s="15">
        <f t="shared" si="16"/>
        <v>450947.66184818657</v>
      </c>
      <c r="J42" s="15">
        <f t="shared" si="16"/>
        <v>436443.75422925362</v>
      </c>
      <c r="K42" s="15">
        <f t="shared" si="16"/>
        <v>-279169.13861633895</v>
      </c>
      <c r="L42" s="15">
        <f t="shared" si="16"/>
        <v>-294054.79639312439</v>
      </c>
      <c r="M42" s="15">
        <f t="shared" si="16"/>
        <v>-309137.07439972623</v>
      </c>
      <c r="N42" s="15">
        <f t="shared" si="16"/>
        <v>-324419.90504074091</v>
      </c>
      <c r="O42" s="15">
        <f t="shared" si="16"/>
        <v>-306993.2781772032</v>
      </c>
      <c r="P42" s="15">
        <f t="shared" si="16"/>
        <v>-294222.05539538822</v>
      </c>
      <c r="Q42" s="15">
        <f t="shared" si="16"/>
        <v>-285198.55745313159</v>
      </c>
      <c r="R42" s="15">
        <f t="shared" si="16"/>
        <v>-279197.10898818582</v>
      </c>
      <c r="S42" s="15">
        <f t="shared" si="16"/>
        <v>-275637.6471028658</v>
      </c>
      <c r="T42" s="15">
        <f t="shared" si="16"/>
        <v>-274056.60841897904</v>
      </c>
      <c r="U42" s="15">
        <f t="shared" si="16"/>
        <v>-274083.63891272648</v>
      </c>
      <c r="V42" s="15">
        <f t="shared" si="16"/>
        <v>-275422.9619773982</v>
      </c>
      <c r="W42" s="15">
        <f t="shared" si="16"/>
        <v>-277838.47307220293</v>
      </c>
      <c r="X42" s="15">
        <f t="shared" si="16"/>
        <v>-281141.81564397545</v>
      </c>
      <c r="Y42" s="15">
        <f t="shared" si="16"/>
        <v>-285182.84207124071</v>
      </c>
      <c r="Z42" s="15">
        <f t="shared" si="16"/>
        <v>-289841.98263029702</v>
      </c>
      <c r="AA42" s="15">
        <f t="shared" si="16"/>
        <v>-295024.14088313124</v>
      </c>
    </row>
    <row r="43" spans="1:27" s="9" customFormat="1" ht="16.5" customHeight="1" x14ac:dyDescent="0.2">
      <c r="A43" s="1">
        <f>+A42+1</f>
        <v>30</v>
      </c>
      <c r="B43" s="8" t="s">
        <v>23</v>
      </c>
      <c r="C43" s="10">
        <f>+C42</f>
        <v>-2872450.6666666665</v>
      </c>
      <c r="D43" s="10">
        <f t="shared" ref="D43:AA43" si="17">+C43+D42</f>
        <v>-2447468.333333333</v>
      </c>
      <c r="E43" s="10">
        <f t="shared" si="17"/>
        <v>-2156430.2737084161</v>
      </c>
      <c r="F43" s="10">
        <f t="shared" si="17"/>
        <v>-1633155.3872291383</v>
      </c>
      <c r="G43" s="10">
        <f t="shared" si="17"/>
        <v>-1133713.2761721695</v>
      </c>
      <c r="H43" s="10">
        <f t="shared" si="17"/>
        <v>-658378.41019451781</v>
      </c>
      <c r="I43" s="10">
        <f t="shared" si="17"/>
        <v>-207430.74834633124</v>
      </c>
      <c r="J43" s="10">
        <f t="shared" si="17"/>
        <v>229013.00588292239</v>
      </c>
      <c r="K43" s="10">
        <f>+J43+K42</f>
        <v>-50156.132733416569</v>
      </c>
      <c r="L43" s="10">
        <f t="shared" si="17"/>
        <v>-344210.92912654096</v>
      </c>
      <c r="M43" s="10">
        <f t="shared" si="17"/>
        <v>-653348.00352626713</v>
      </c>
      <c r="N43" s="10">
        <f t="shared" si="17"/>
        <v>-977767.9085670081</v>
      </c>
      <c r="O43" s="10">
        <f t="shared" si="17"/>
        <v>-1284761.1867442112</v>
      </c>
      <c r="P43" s="10">
        <f t="shared" si="17"/>
        <v>-1578983.2421395995</v>
      </c>
      <c r="Q43" s="10">
        <f t="shared" si="17"/>
        <v>-1864181.7995927311</v>
      </c>
      <c r="R43" s="10">
        <f t="shared" si="17"/>
        <v>-2143378.9085809169</v>
      </c>
      <c r="S43" s="10">
        <f t="shared" si="17"/>
        <v>-2419016.5556837828</v>
      </c>
      <c r="T43" s="10">
        <f t="shared" si="17"/>
        <v>-2693073.164102762</v>
      </c>
      <c r="U43" s="10">
        <f t="shared" si="17"/>
        <v>-2967156.8030154887</v>
      </c>
      <c r="V43" s="10">
        <f t="shared" si="17"/>
        <v>-3242579.7649928867</v>
      </c>
      <c r="W43" s="10">
        <f t="shared" si="17"/>
        <v>-3520418.2380650896</v>
      </c>
      <c r="X43" s="10">
        <f t="shared" si="17"/>
        <v>-3801560.0537090651</v>
      </c>
      <c r="Y43" s="10">
        <f t="shared" si="17"/>
        <v>-4086742.8957803058</v>
      </c>
      <c r="Z43" s="10">
        <f t="shared" si="17"/>
        <v>-4376584.8784106029</v>
      </c>
      <c r="AA43" s="10">
        <f t="shared" si="17"/>
        <v>-4671609.0192937339</v>
      </c>
    </row>
    <row r="44" spans="1:27" ht="9.75" customHeight="1" x14ac:dyDescent="0.2"/>
    <row r="45" spans="1:27" ht="16.5" customHeight="1" x14ac:dyDescent="0.2">
      <c r="A45" s="1">
        <f>+A43+1</f>
        <v>31</v>
      </c>
      <c r="B45" s="7" t="s">
        <v>80</v>
      </c>
      <c r="C45" s="7">
        <f>IF(C43&lt;=0,0,C43*Daten!$P$4)</f>
        <v>0</v>
      </c>
      <c r="D45" s="7">
        <f>IF(D43&lt;=0,0,D43*Daten!$P$4)</f>
        <v>0</v>
      </c>
      <c r="E45" s="7">
        <f>IF(E43&lt;=0,0,E43*Daten!$P$4)</f>
        <v>0</v>
      </c>
      <c r="F45" s="7">
        <f>IF(F43&lt;=0,0,F43*Daten!$P$4)</f>
        <v>0</v>
      </c>
      <c r="G45" s="7">
        <f>IF(G43&lt;=0,0,G43*Daten!$P$4)</f>
        <v>0</v>
      </c>
      <c r="H45" s="7">
        <f>IF(H43&lt;=0,0,H43*Daten!$P$4)</f>
        <v>0</v>
      </c>
      <c r="I45" s="7">
        <f>IF(I43&lt;=0,0,I43*Daten!$P$4)</f>
        <v>0</v>
      </c>
      <c r="J45" s="7">
        <f>IF(J43&lt;=0,0,J43*Daten!$P$4)</f>
        <v>3435.1950882438355</v>
      </c>
      <c r="K45" s="7">
        <f>IF(K43&lt;=0,0,K43*Daten!$P$4)</f>
        <v>0</v>
      </c>
      <c r="L45" s="7">
        <f>IF(L43&lt;=0,0,L43*Daten!$P$4)</f>
        <v>0</v>
      </c>
      <c r="M45" s="7">
        <f>IF(M43&lt;=0,0,M43*Daten!$P$4)</f>
        <v>0</v>
      </c>
      <c r="N45" s="7">
        <f>IF(N43&lt;=0,0,N43*Daten!$P$4)</f>
        <v>0</v>
      </c>
      <c r="O45" s="7">
        <f>IF(O43&lt;=0,0,O43*Daten!$P$4)</f>
        <v>0</v>
      </c>
      <c r="P45" s="7">
        <f>IF(P43&lt;=0,0,P43*Daten!$P$4)</f>
        <v>0</v>
      </c>
      <c r="Q45" s="7">
        <f>IF(Q43&lt;=0,0,Q43*Daten!$P$4)</f>
        <v>0</v>
      </c>
      <c r="R45" s="7">
        <f>IF(R43&lt;=0,0,R43*Daten!$P$4)</f>
        <v>0</v>
      </c>
      <c r="S45" s="7">
        <f>IF(S43&lt;=0,0,S43*Daten!$P$4)</f>
        <v>0</v>
      </c>
      <c r="T45" s="7">
        <f>IF(T43&lt;=0,0,T43*Daten!$P$4)</f>
        <v>0</v>
      </c>
      <c r="U45" s="7">
        <f>IF(U43&lt;=0,0,U43*Daten!$P$4)</f>
        <v>0</v>
      </c>
      <c r="V45" s="7">
        <f>IF(V43&lt;=0,0,V43*Daten!$P$4)</f>
        <v>0</v>
      </c>
      <c r="W45" s="7">
        <f>IF(W43&lt;=0,0,W43*Daten!$P$4)</f>
        <v>0</v>
      </c>
      <c r="X45" s="7">
        <f>IF(X43&lt;=0,0,X43*Daten!$P$4)</f>
        <v>0</v>
      </c>
      <c r="Y45" s="7">
        <f>IF(Y43&lt;=0,0,Y43*Daten!$P$4)</f>
        <v>0</v>
      </c>
      <c r="Z45" s="7">
        <f>IF(Z43&lt;=0,0,Z43*Daten!$P$4)</f>
        <v>0</v>
      </c>
      <c r="AA45" s="7">
        <f>IF(AA43&lt;=0,0,AA43*Daten!$P$4)</f>
        <v>0</v>
      </c>
    </row>
    <row r="46" spans="1:27" ht="16.5" customHeight="1" x14ac:dyDescent="0.2">
      <c r="A46" s="1">
        <f>+A45+1</f>
        <v>32</v>
      </c>
      <c r="B46" s="7" t="s">
        <v>79</v>
      </c>
      <c r="C46" s="7">
        <f>IF(C43&gt;=0,0,C43*Daten!$P$3)</f>
        <v>-86173.51999999999</v>
      </c>
      <c r="D46" s="7">
        <f>IF(D43&gt;=0,0,D43*Daten!$P$3)</f>
        <v>-73424.049999999988</v>
      </c>
      <c r="E46" s="7">
        <f>IF(E43&gt;=0,0,E43*Daten!$P$3)</f>
        <v>-64692.908211252485</v>
      </c>
      <c r="F46" s="7">
        <f>IF(F43&gt;=0,0,F43*Daten!$P$3)</f>
        <v>-48994.661616874146</v>
      </c>
      <c r="G46" s="7">
        <f>IF(G43&gt;=0,0,G43*Daten!$P$3)</f>
        <v>-34011.39828516508</v>
      </c>
      <c r="H46" s="7">
        <f>IF(H43&gt;=0,0,H43*Daten!$P$3)</f>
        <v>-19751.352305835535</v>
      </c>
      <c r="I46" s="7">
        <f>IF(I43&gt;=0,0,I43*Daten!$P$3)</f>
        <v>-6222.9224503899368</v>
      </c>
      <c r="J46" s="7">
        <f>IF(J43&gt;=0,0,J43*Daten!$P$3)</f>
        <v>0</v>
      </c>
      <c r="K46" s="7">
        <f>IF(K43&gt;=0,0,K43*Daten!$P$3)</f>
        <v>-1504.683982002497</v>
      </c>
      <c r="L46" s="7">
        <f>IF(L43&gt;=0,0,L43*Daten!$P$3)</f>
        <v>-10326.327873796228</v>
      </c>
      <c r="M46" s="7">
        <f>IF(M43&gt;=0,0,M43*Daten!$P$3)</f>
        <v>-19600.440105788013</v>
      </c>
      <c r="N46" s="7">
        <f>IF(N43&gt;=0,0,N43*Daten!$P$3)</f>
        <v>-29333.037257010241</v>
      </c>
      <c r="O46" s="7">
        <f>IF(O43&gt;=0,0,O43*Daten!$P$3)</f>
        <v>-38542.835602326333</v>
      </c>
      <c r="P46" s="7">
        <f>IF(P43&gt;=0,0,P43*Daten!$P$3)</f>
        <v>-47369.497264187987</v>
      </c>
      <c r="Q46" s="7">
        <f>IF(Q43&gt;=0,0,Q43*Daten!$P$3)</f>
        <v>-55925.453987781926</v>
      </c>
      <c r="R46" s="7">
        <f>IF(R43&gt;=0,0,R43*Daten!$P$3)</f>
        <v>-64301.367257427504</v>
      </c>
      <c r="S46" s="7">
        <f>IF(S43&gt;=0,0,S43*Daten!$P$3)</f>
        <v>-72570.496670513487</v>
      </c>
      <c r="T46" s="7">
        <f>IF(T43&gt;=0,0,T43*Daten!$P$3)</f>
        <v>-80792.194923082861</v>
      </c>
      <c r="U46" s="7">
        <f>IF(U43&gt;=0,0,U43*Daten!$P$3)</f>
        <v>-89014.704090464656</v>
      </c>
      <c r="V46" s="7">
        <f>IF(V43&gt;=0,0,V43*Daten!$P$3)</f>
        <v>-97277.39294978659</v>
      </c>
      <c r="W46" s="7">
        <f>IF(W43&gt;=0,0,W43*Daten!$P$3)</f>
        <v>-105612.54714195269</v>
      </c>
      <c r="X46" s="7">
        <f>IF(X43&gt;=0,0,X43*Daten!$P$3)</f>
        <v>-114046.80161127195</v>
      </c>
      <c r="Y46" s="7">
        <f>IF(Y43&gt;=0,0,Y43*Daten!$P$3)</f>
        <v>-122602.28687340918</v>
      </c>
      <c r="Z46" s="7">
        <f>IF(Z43&gt;=0,0,Z43*Daten!$P$3)</f>
        <v>-131297.54635231808</v>
      </c>
      <c r="AA46" s="7">
        <f>IF(AA43&gt;=0,0,AA43*Daten!$P$3)</f>
        <v>-140148.27057881202</v>
      </c>
    </row>
    <row r="47" spans="1:27" ht="8.25" customHeight="1" x14ac:dyDescent="0.2"/>
    <row r="48" spans="1:27" s="9" customFormat="1" ht="16.5" customHeight="1" x14ac:dyDescent="0.2">
      <c r="A48" s="1">
        <f>+A46+1</f>
        <v>33</v>
      </c>
      <c r="B48" s="8" t="s">
        <v>81</v>
      </c>
      <c r="C48" s="10">
        <f t="shared" ref="C48:AA48" si="18">+C42+C45+C46</f>
        <v>-2958624.1866666665</v>
      </c>
      <c r="D48" s="10">
        <f t="shared" si="18"/>
        <v>351558.28333333333</v>
      </c>
      <c r="E48" s="10">
        <f t="shared" si="18"/>
        <v>226345.15141366451</v>
      </c>
      <c r="F48" s="10">
        <f t="shared" si="18"/>
        <v>474280.22486240376</v>
      </c>
      <c r="G48" s="10">
        <f t="shared" si="18"/>
        <v>465430.71277180361</v>
      </c>
      <c r="H48" s="10">
        <f t="shared" si="18"/>
        <v>455583.51367181621</v>
      </c>
      <c r="I48" s="10">
        <f t="shared" si="18"/>
        <v>444724.73939779663</v>
      </c>
      <c r="J48" s="10">
        <f t="shared" si="18"/>
        <v>439878.94931749743</v>
      </c>
      <c r="K48" s="10">
        <f>+K42+K45+K46</f>
        <v>-280673.82259834144</v>
      </c>
      <c r="L48" s="10">
        <f t="shared" si="18"/>
        <v>-304381.12426692061</v>
      </c>
      <c r="M48" s="10">
        <f t="shared" si="18"/>
        <v>-328737.51450551423</v>
      </c>
      <c r="N48" s="10">
        <f t="shared" si="18"/>
        <v>-353752.94229775114</v>
      </c>
      <c r="O48" s="10">
        <f t="shared" si="18"/>
        <v>-345536.11377952952</v>
      </c>
      <c r="P48" s="10">
        <f t="shared" si="18"/>
        <v>-341591.55265957618</v>
      </c>
      <c r="Q48" s="10">
        <f t="shared" si="18"/>
        <v>-341124.01144091354</v>
      </c>
      <c r="R48" s="10">
        <f t="shared" si="18"/>
        <v>-343498.4762456133</v>
      </c>
      <c r="S48" s="10">
        <f t="shared" si="18"/>
        <v>-348208.14377337927</v>
      </c>
      <c r="T48" s="10">
        <f t="shared" si="18"/>
        <v>-354848.80334206193</v>
      </c>
      <c r="U48" s="10">
        <f t="shared" si="18"/>
        <v>-363098.34300319117</v>
      </c>
      <c r="V48" s="10">
        <f t="shared" si="18"/>
        <v>-372700.35492718476</v>
      </c>
      <c r="W48" s="10">
        <f t="shared" si="18"/>
        <v>-383451.02021415561</v>
      </c>
      <c r="X48" s="10">
        <f t="shared" si="18"/>
        <v>-395188.61725524743</v>
      </c>
      <c r="Y48" s="10">
        <f t="shared" si="18"/>
        <v>-407785.12894464988</v>
      </c>
      <c r="Z48" s="10">
        <f t="shared" si="18"/>
        <v>-421139.5289826151</v>
      </c>
      <c r="AA48" s="10">
        <f t="shared" si="18"/>
        <v>-435172.41146194329</v>
      </c>
    </row>
    <row r="49" spans="1:27" s="9" customFormat="1" ht="16.5" customHeight="1" x14ac:dyDescent="0.2">
      <c r="A49" s="1">
        <f>+A48+1</f>
        <v>34</v>
      </c>
      <c r="B49" s="8" t="s">
        <v>90</v>
      </c>
      <c r="C49" s="10">
        <f>+C48</f>
        <v>-2958624.1866666665</v>
      </c>
      <c r="D49" s="10">
        <f t="shared" ref="D49:AA49" si="19">+C49+D48</f>
        <v>-2607065.9033333333</v>
      </c>
      <c r="E49" s="10">
        <f t="shared" si="19"/>
        <v>-2380720.7519196686</v>
      </c>
      <c r="F49" s="10">
        <f t="shared" si="19"/>
        <v>-1906440.5270572649</v>
      </c>
      <c r="G49" s="10">
        <f t="shared" si="19"/>
        <v>-1441009.8142854613</v>
      </c>
      <c r="H49" s="10">
        <f t="shared" si="19"/>
        <v>-985426.30061364511</v>
      </c>
      <c r="I49" s="10">
        <f t="shared" si="19"/>
        <v>-540701.56121584843</v>
      </c>
      <c r="J49" s="10">
        <f t="shared" si="19"/>
        <v>-100822.611898351</v>
      </c>
      <c r="K49" s="10">
        <f t="shared" si="19"/>
        <v>-381496.43449669244</v>
      </c>
      <c r="L49" s="10">
        <f t="shared" si="19"/>
        <v>-685877.55876361299</v>
      </c>
      <c r="M49" s="10">
        <f t="shared" si="19"/>
        <v>-1014615.0732691272</v>
      </c>
      <c r="N49" s="10">
        <f t="shared" si="19"/>
        <v>-1368368.0155668783</v>
      </c>
      <c r="O49" s="10">
        <f t="shared" si="19"/>
        <v>-1713904.1293464077</v>
      </c>
      <c r="P49" s="10">
        <f t="shared" si="19"/>
        <v>-2055495.6820059838</v>
      </c>
      <c r="Q49" s="10">
        <f t="shared" si="19"/>
        <v>-2396619.6934468974</v>
      </c>
      <c r="R49" s="10">
        <f t="shared" si="19"/>
        <v>-2740118.1696925107</v>
      </c>
      <c r="S49" s="10">
        <f t="shared" si="19"/>
        <v>-3088326.31346589</v>
      </c>
      <c r="T49" s="10">
        <f t="shared" si="19"/>
        <v>-3443175.1168079521</v>
      </c>
      <c r="U49" s="10">
        <f t="shared" si="19"/>
        <v>-3806273.4598111431</v>
      </c>
      <c r="V49" s="10">
        <f t="shared" si="19"/>
        <v>-4178973.8147383276</v>
      </c>
      <c r="W49" s="10">
        <f t="shared" si="19"/>
        <v>-4562424.834952483</v>
      </c>
      <c r="X49" s="10">
        <f t="shared" si="19"/>
        <v>-4957613.4522077302</v>
      </c>
      <c r="Y49" s="10">
        <f t="shared" si="19"/>
        <v>-5365398.5811523804</v>
      </c>
      <c r="Z49" s="10">
        <f t="shared" si="19"/>
        <v>-5786538.1101349955</v>
      </c>
      <c r="AA49" s="10">
        <f t="shared" si="19"/>
        <v>-6221710.5215969384</v>
      </c>
    </row>
    <row r="50" spans="1:27" s="2" customFormat="1" ht="9" customHeight="1" x14ac:dyDescent="0.2">
      <c r="A50" s="1"/>
      <c r="B50" s="3"/>
    </row>
    <row r="51" spans="1:27" ht="16.5" customHeight="1" x14ac:dyDescent="0.2">
      <c r="A51" s="1">
        <f>+A49+1</f>
        <v>35</v>
      </c>
      <c r="B51" s="7" t="s">
        <v>119</v>
      </c>
      <c r="C51" s="7">
        <f>+C48/Daten!$C$3</f>
        <v>-310.38860539935655</v>
      </c>
      <c r="D51" s="7">
        <f>+D48/Daten!$C$3</f>
        <v>36.881901314869211</v>
      </c>
      <c r="E51" s="7">
        <f>+E48/Daten!$C$3</f>
        <v>23.745819493670218</v>
      </c>
      <c r="F51" s="7">
        <f>+F48/Daten!$C$3</f>
        <v>49.756632906253017</v>
      </c>
      <c r="G51" s="7">
        <f>+G48/Daten!$C$3</f>
        <v>48.828232561036884</v>
      </c>
      <c r="H51" s="7">
        <f>+H48/Daten!$C$3</f>
        <v>47.795165093560243</v>
      </c>
      <c r="I51" s="7">
        <f>+I48/Daten!$C$3</f>
        <v>46.655973499559025</v>
      </c>
      <c r="J51" s="7">
        <f>+J48/Daten!$C$3</f>
        <v>46.147602739980847</v>
      </c>
      <c r="K51" s="7">
        <f>+K48/Daten!$C$3</f>
        <v>-29.445428304483997</v>
      </c>
      <c r="L51" s="7">
        <f>+L48/Daten!$C$3</f>
        <v>-31.932556049823816</v>
      </c>
      <c r="M51" s="7">
        <f>+M48/Daten!$C$3</f>
        <v>-34.487779532680889</v>
      </c>
      <c r="N51" s="7">
        <f>+N48/Daten!$C$3</f>
        <v>-37.112142498714974</v>
      </c>
      <c r="O51" s="7">
        <f>+O48/Daten!$C$3</f>
        <v>-36.250116846362729</v>
      </c>
      <c r="P51" s="7">
        <f>+P48/Daten!$C$3</f>
        <v>-35.836293816573246</v>
      </c>
      <c r="Q51" s="7">
        <f>+Q48/Daten!$C$3</f>
        <v>-35.787244171308593</v>
      </c>
      <c r="R51" s="7">
        <f>+R48/Daten!$C$3</f>
        <v>-36.036348745867947</v>
      </c>
      <c r="S51" s="7">
        <f>+S48/Daten!$C$3</f>
        <v>-36.53043891873471</v>
      </c>
      <c r="T51" s="7">
        <f>+T48/Daten!$C$3</f>
        <v>-37.227109037144558</v>
      </c>
      <c r="U51" s="7">
        <f>+U48/Daten!$C$3</f>
        <v>-38.092566408224002</v>
      </c>
      <c r="V51" s="7">
        <f>+V48/Daten!$C$3</f>
        <v>-39.099911343598905</v>
      </c>
      <c r="W51" s="7">
        <f>+W48/Daten!$C$3</f>
        <v>-40.22776124781322</v>
      </c>
      <c r="X51" s="7">
        <f>+X48/Daten!$C$3</f>
        <v>-41.459149942850132</v>
      </c>
      <c r="Y51" s="7">
        <f>+Y48/Daten!$C$3</f>
        <v>-42.78064718261119</v>
      </c>
      <c r="Z51" s="7">
        <f>+Z48/Daten!$C$3</f>
        <v>-44.181654320458989</v>
      </c>
      <c r="AA51" s="7">
        <f>+AA48/Daten!$C$3</f>
        <v>-45.653840900329762</v>
      </c>
    </row>
    <row r="52" spans="1:27" s="9" customFormat="1" ht="16.5" customHeight="1" x14ac:dyDescent="0.2">
      <c r="A52" s="1">
        <f>+A51+1</f>
        <v>36</v>
      </c>
      <c r="B52" s="14" t="s">
        <v>120</v>
      </c>
      <c r="C52" s="14">
        <f>+C51</f>
        <v>-310.38860539935655</v>
      </c>
      <c r="D52" s="14">
        <f t="shared" ref="D52:AA52" si="20">+C52+D51</f>
        <v>-273.50670408448735</v>
      </c>
      <c r="E52" s="14">
        <f t="shared" si="20"/>
        <v>-249.76088459081714</v>
      </c>
      <c r="F52" s="14">
        <f t="shared" si="20"/>
        <v>-200.00425168456411</v>
      </c>
      <c r="G52" s="14">
        <f t="shared" si="20"/>
        <v>-151.17601912352723</v>
      </c>
      <c r="H52" s="14">
        <f t="shared" si="20"/>
        <v>-103.38085402996698</v>
      </c>
      <c r="I52" s="14">
        <f t="shared" si="20"/>
        <v>-56.724880530407958</v>
      </c>
      <c r="J52" s="14">
        <f t="shared" si="20"/>
        <v>-10.577277790427111</v>
      </c>
      <c r="K52" s="14">
        <f t="shared" si="20"/>
        <v>-40.022706094911108</v>
      </c>
      <c r="L52" s="14">
        <f t="shared" si="20"/>
        <v>-71.955262144734917</v>
      </c>
      <c r="M52" s="14">
        <f t="shared" si="20"/>
        <v>-106.44304167741581</v>
      </c>
      <c r="N52" s="14">
        <f t="shared" si="20"/>
        <v>-143.55518417613078</v>
      </c>
      <c r="O52" s="14">
        <f t="shared" si="20"/>
        <v>-179.8053010224935</v>
      </c>
      <c r="P52" s="14">
        <f t="shared" si="20"/>
        <v>-215.64159483906673</v>
      </c>
      <c r="Q52" s="14">
        <f t="shared" si="20"/>
        <v>-251.42883901037533</v>
      </c>
      <c r="R52" s="14">
        <f t="shared" si="20"/>
        <v>-287.46518775624327</v>
      </c>
      <c r="S52" s="14">
        <f t="shared" si="20"/>
        <v>-323.99562667497798</v>
      </c>
      <c r="T52" s="14">
        <f t="shared" si="20"/>
        <v>-361.22273571212253</v>
      </c>
      <c r="U52" s="14">
        <f t="shared" si="20"/>
        <v>-399.31530212034653</v>
      </c>
      <c r="V52" s="14">
        <f t="shared" si="20"/>
        <v>-438.41521346394541</v>
      </c>
      <c r="W52" s="14">
        <f t="shared" si="20"/>
        <v>-478.6429747117586</v>
      </c>
      <c r="X52" s="14">
        <f t="shared" si="20"/>
        <v>-520.1021246546087</v>
      </c>
      <c r="Y52" s="14">
        <f t="shared" si="20"/>
        <v>-562.88277183721993</v>
      </c>
      <c r="Z52" s="14">
        <f t="shared" si="20"/>
        <v>-607.06442615767889</v>
      </c>
      <c r="AA52" s="14">
        <f t="shared" si="20"/>
        <v>-652.71826705800868</v>
      </c>
    </row>
    <row r="55" spans="1:27" ht="16.5" customHeight="1" x14ac:dyDescent="0.2">
      <c r="B55" s="2"/>
    </row>
  </sheetData>
  <sheetProtection password="EA44" sheet="1" objects="1" scenarios="1"/>
  <mergeCells count="1">
    <mergeCell ref="L1:N1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headerFooter>
    <oddFooter>&amp;LWirtschaftlichkeit des Neubaugebietes Sterzwinkel der Gemeinde Hirschberg an der Bergstrasse&amp;RSeite |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showGridLines="0" showZeros="0" zoomScale="80" zoomScaleNormal="80" workbookViewId="0">
      <pane xSplit="2" ySplit="3" topLeftCell="J4" activePane="bottomRight" state="frozen"/>
      <selection pane="topRight" activeCell="B1" sqref="B1"/>
      <selection pane="bottomLeft" activeCell="A7" sqref="A7"/>
      <selection pane="bottomRight" activeCell="O27" sqref="O27"/>
    </sheetView>
  </sheetViews>
  <sheetFormatPr baseColWidth="10" defaultColWidth="73.5703125" defaultRowHeight="12.75" x14ac:dyDescent="0.2"/>
  <cols>
    <col min="1" max="1" width="4.5703125" style="1" customWidth="1"/>
    <col min="2" max="2" width="58.7109375" style="1" bestFit="1" customWidth="1"/>
    <col min="3" max="3" width="12.85546875" style="1" bestFit="1" customWidth="1"/>
    <col min="4" max="4" width="11.5703125" style="1" bestFit="1" customWidth="1"/>
    <col min="5" max="5" width="11.140625" style="1" bestFit="1" customWidth="1"/>
    <col min="6" max="6" width="11.5703125" style="1" bestFit="1" customWidth="1"/>
    <col min="7" max="9" width="11.140625" style="1" bestFit="1" customWidth="1"/>
    <col min="10" max="19" width="11.5703125" style="1" bestFit="1" customWidth="1"/>
    <col min="20" max="20" width="11.140625" style="1" bestFit="1" customWidth="1"/>
    <col min="21" max="26" width="11.5703125" style="1" bestFit="1" customWidth="1"/>
    <col min="27" max="27" width="11.85546875" style="1" bestFit="1" customWidth="1"/>
    <col min="28" max="16384" width="73.5703125" style="1"/>
  </cols>
  <sheetData>
    <row r="1" spans="1:27" s="13" customFormat="1" ht="16.5" customHeight="1" x14ac:dyDescent="0.25">
      <c r="A1" s="12" t="s">
        <v>185</v>
      </c>
      <c r="L1" s="18"/>
      <c r="M1" s="18"/>
      <c r="N1" s="18"/>
    </row>
    <row r="2" spans="1:27" s="2" customFormat="1" ht="16.5" customHeight="1" x14ac:dyDescent="0.2">
      <c r="D2" s="1"/>
    </row>
    <row r="3" spans="1:27" s="4" customFormat="1" ht="16.5" customHeight="1" x14ac:dyDescent="0.2">
      <c r="C3" s="5">
        <v>2009</v>
      </c>
      <c r="D3" s="5">
        <f t="shared" ref="D3:AA3" si="0">+C3+1</f>
        <v>2010</v>
      </c>
      <c r="E3" s="5">
        <f t="shared" si="0"/>
        <v>2011</v>
      </c>
      <c r="F3" s="5">
        <f t="shared" si="0"/>
        <v>2012</v>
      </c>
      <c r="G3" s="5">
        <f t="shared" si="0"/>
        <v>2013</v>
      </c>
      <c r="H3" s="5">
        <f t="shared" si="0"/>
        <v>2014</v>
      </c>
      <c r="I3" s="5">
        <f t="shared" si="0"/>
        <v>2015</v>
      </c>
      <c r="J3" s="5">
        <f t="shared" si="0"/>
        <v>2016</v>
      </c>
      <c r="K3" s="5">
        <f t="shared" si="0"/>
        <v>2017</v>
      </c>
      <c r="L3" s="5">
        <f t="shared" si="0"/>
        <v>2018</v>
      </c>
      <c r="M3" s="5">
        <f t="shared" si="0"/>
        <v>2019</v>
      </c>
      <c r="N3" s="5">
        <f t="shared" si="0"/>
        <v>2020</v>
      </c>
      <c r="O3" s="5">
        <f t="shared" si="0"/>
        <v>2021</v>
      </c>
      <c r="P3" s="5">
        <f t="shared" si="0"/>
        <v>2022</v>
      </c>
      <c r="Q3" s="5">
        <f t="shared" si="0"/>
        <v>2023</v>
      </c>
      <c r="R3" s="5">
        <f t="shared" si="0"/>
        <v>2024</v>
      </c>
      <c r="S3" s="5">
        <f t="shared" si="0"/>
        <v>2025</v>
      </c>
      <c r="T3" s="5">
        <f t="shared" si="0"/>
        <v>2026</v>
      </c>
      <c r="U3" s="5">
        <f t="shared" si="0"/>
        <v>2027</v>
      </c>
      <c r="V3" s="5">
        <f t="shared" si="0"/>
        <v>2028</v>
      </c>
      <c r="W3" s="5">
        <f t="shared" si="0"/>
        <v>2029</v>
      </c>
      <c r="X3" s="5">
        <f t="shared" si="0"/>
        <v>2030</v>
      </c>
      <c r="Y3" s="5">
        <f t="shared" si="0"/>
        <v>2031</v>
      </c>
      <c r="Z3" s="5">
        <f t="shared" si="0"/>
        <v>2032</v>
      </c>
      <c r="AA3" s="5">
        <f t="shared" si="0"/>
        <v>2033</v>
      </c>
    </row>
    <row r="4" spans="1:27" s="6" customFormat="1" ht="16.5" customHeight="1" x14ac:dyDescent="0.2"/>
    <row r="5" spans="1:27" ht="16.5" customHeight="1" x14ac:dyDescent="0.2">
      <c r="A5" s="1">
        <v>1</v>
      </c>
      <c r="B5" s="11" t="s">
        <v>16</v>
      </c>
      <c r="C5" s="7"/>
      <c r="D5" s="7"/>
      <c r="E5" s="7">
        <f>+N5*0.25</f>
        <v>146.25</v>
      </c>
      <c r="F5" s="7">
        <f>+N5*0.45</f>
        <v>263.25</v>
      </c>
      <c r="G5" s="7">
        <f>+N5*0.55</f>
        <v>321.75</v>
      </c>
      <c r="H5" s="7">
        <f>+N5*0.65</f>
        <v>380.25</v>
      </c>
      <c r="I5" s="7">
        <f>+N5*0.75</f>
        <v>438.75</v>
      </c>
      <c r="J5" s="7">
        <f>+N5*0.8</f>
        <v>468</v>
      </c>
      <c r="K5" s="7">
        <f>+N5*0.85</f>
        <v>497.25</v>
      </c>
      <c r="L5" s="7">
        <f>+N5*0.9</f>
        <v>526.5</v>
      </c>
      <c r="M5" s="7">
        <f>+N5*0.95</f>
        <v>555.75</v>
      </c>
      <c r="N5" s="7">
        <f>+Daten!J15</f>
        <v>585</v>
      </c>
      <c r="O5" s="7">
        <f t="shared" ref="O5:AA5" si="1">+N5</f>
        <v>585</v>
      </c>
      <c r="P5" s="7">
        <f t="shared" si="1"/>
        <v>585</v>
      </c>
      <c r="Q5" s="7">
        <f t="shared" si="1"/>
        <v>585</v>
      </c>
      <c r="R5" s="7">
        <f t="shared" si="1"/>
        <v>585</v>
      </c>
      <c r="S5" s="7">
        <f t="shared" si="1"/>
        <v>585</v>
      </c>
      <c r="T5" s="7">
        <f t="shared" si="1"/>
        <v>585</v>
      </c>
      <c r="U5" s="7">
        <f t="shared" si="1"/>
        <v>585</v>
      </c>
      <c r="V5" s="7">
        <f t="shared" si="1"/>
        <v>585</v>
      </c>
      <c r="W5" s="7">
        <f t="shared" si="1"/>
        <v>585</v>
      </c>
      <c r="X5" s="7">
        <f t="shared" si="1"/>
        <v>585</v>
      </c>
      <c r="Y5" s="7">
        <f t="shared" si="1"/>
        <v>585</v>
      </c>
      <c r="Z5" s="7">
        <f t="shared" si="1"/>
        <v>585</v>
      </c>
      <c r="AA5" s="7">
        <f t="shared" si="1"/>
        <v>585</v>
      </c>
    </row>
    <row r="6" spans="1:27" ht="16.5" customHeight="1" x14ac:dyDescent="0.2">
      <c r="A6" s="1">
        <f>+A5+1</f>
        <v>2</v>
      </c>
      <c r="B6" s="11" t="s">
        <v>76</v>
      </c>
      <c r="C6" s="7"/>
      <c r="D6" s="7"/>
      <c r="E6" s="7">
        <f>+E5*Daten!$L$21</f>
        <v>87.75</v>
      </c>
      <c r="F6" s="7">
        <f>+F5*Daten!$L$21</f>
        <v>157.94999999999999</v>
      </c>
      <c r="G6" s="7">
        <f>+G5*Daten!$L$21</f>
        <v>193.04999999999998</v>
      </c>
      <c r="H6" s="7">
        <f>+H5*Daten!$L$21</f>
        <v>228.15</v>
      </c>
      <c r="I6" s="7">
        <f>+I5*Daten!$L$21</f>
        <v>263.25</v>
      </c>
      <c r="J6" s="7">
        <f>+J5*Daten!$L$21</f>
        <v>280.8</v>
      </c>
      <c r="K6" s="7">
        <f>+K5*Daten!$L$21</f>
        <v>298.34999999999997</v>
      </c>
      <c r="L6" s="7">
        <f>+L5*Daten!$L$21</f>
        <v>315.89999999999998</v>
      </c>
      <c r="M6" s="7">
        <f>+M5*Daten!$L$21</f>
        <v>333.45</v>
      </c>
      <c r="N6" s="7">
        <f>+N5*Daten!$L$21</f>
        <v>351</v>
      </c>
      <c r="O6" s="7">
        <f>+O5*Daten!$L$21</f>
        <v>351</v>
      </c>
      <c r="P6" s="7">
        <f>+P5*Daten!$L$21</f>
        <v>351</v>
      </c>
      <c r="Q6" s="7">
        <f>+Q5*Daten!$L$21</f>
        <v>351</v>
      </c>
      <c r="R6" s="7">
        <f>+R5*Daten!$L$21</f>
        <v>351</v>
      </c>
      <c r="S6" s="7">
        <f>+S5*Daten!$L$21</f>
        <v>351</v>
      </c>
      <c r="T6" s="7">
        <f>+T5*Daten!$L$21</f>
        <v>351</v>
      </c>
      <c r="U6" s="7">
        <f>+U5*Daten!$L$21</f>
        <v>351</v>
      </c>
      <c r="V6" s="7">
        <f>+V5*Daten!$L$21</f>
        <v>351</v>
      </c>
      <c r="W6" s="7">
        <f>+W5*Daten!$L$21</f>
        <v>351</v>
      </c>
      <c r="X6" s="7">
        <f>+X5*Daten!$L$21</f>
        <v>351</v>
      </c>
      <c r="Y6" s="7">
        <f>+Y5*Daten!$L$21</f>
        <v>351</v>
      </c>
      <c r="Z6" s="7">
        <f>+Z5*Daten!$L$21</f>
        <v>351</v>
      </c>
      <c r="AA6" s="7">
        <f>+AA5*Daten!$L$21</f>
        <v>351</v>
      </c>
    </row>
    <row r="7" spans="1:27" ht="16.5" customHeight="1" x14ac:dyDescent="0.2">
      <c r="A7" s="1">
        <f>+A6+1</f>
        <v>3</v>
      </c>
      <c r="B7" s="11" t="s">
        <v>174</v>
      </c>
      <c r="C7" s="7"/>
      <c r="D7" s="7"/>
      <c r="E7" s="7">
        <f>+E6*Daten!$L$23</f>
        <v>5.5236051502145926</v>
      </c>
      <c r="F7" s="7">
        <f>+F6*Daten!$L$23</f>
        <v>9.9424892703862646</v>
      </c>
      <c r="G7" s="7">
        <f>+G6*Daten!$L$23</f>
        <v>12.151931330472102</v>
      </c>
      <c r="H7" s="7">
        <f>+H6*Daten!$L$23</f>
        <v>14.36137339055794</v>
      </c>
      <c r="I7" s="7">
        <f>+I6*Daten!$L$23</f>
        <v>16.570815450643778</v>
      </c>
      <c r="J7" s="7">
        <f>+J6*Daten!$L$23</f>
        <v>17.675536480686695</v>
      </c>
      <c r="K7" s="7">
        <f>+K6*Daten!$L$23</f>
        <v>18.780257510729612</v>
      </c>
      <c r="L7" s="7">
        <f>+L6*Daten!$L$23</f>
        <v>19.884978540772529</v>
      </c>
      <c r="M7" s="7">
        <f>+M6*Daten!$L$23</f>
        <v>20.98969957081545</v>
      </c>
      <c r="N7" s="7">
        <f>+N6*Daten!$L$23</f>
        <v>22.094420600858371</v>
      </c>
      <c r="O7" s="7">
        <f>+O6*Daten!$L$23</f>
        <v>22.094420600858371</v>
      </c>
      <c r="P7" s="7">
        <f>+P6*Daten!$L$23</f>
        <v>22.094420600858371</v>
      </c>
      <c r="Q7" s="7">
        <f>+Q6*Daten!$L$23</f>
        <v>22.094420600858371</v>
      </c>
      <c r="R7" s="7">
        <f>+R6*Daten!$L$23</f>
        <v>22.094420600858371</v>
      </c>
      <c r="S7" s="7">
        <f>+S6*Daten!$L$23</f>
        <v>22.094420600858371</v>
      </c>
      <c r="T7" s="7">
        <f>+T6*Daten!$L$23</f>
        <v>22.094420600858371</v>
      </c>
      <c r="U7" s="7">
        <f>+U6*Daten!$L$23</f>
        <v>22.094420600858371</v>
      </c>
      <c r="V7" s="7">
        <f>+V6*Daten!$L$23</f>
        <v>22.094420600858371</v>
      </c>
      <c r="W7" s="7">
        <f>+W6*Daten!$L$23</f>
        <v>22.094420600858371</v>
      </c>
      <c r="X7" s="7">
        <f>+X6*Daten!$L$23</f>
        <v>22.094420600858371</v>
      </c>
      <c r="Y7" s="7">
        <f>+Y6*Daten!$L$23</f>
        <v>22.094420600858371</v>
      </c>
      <c r="Z7" s="7">
        <f>+Z6*Daten!$L$23</f>
        <v>22.094420600858371</v>
      </c>
      <c r="AA7" s="7">
        <f>+AA6*Daten!$L$23</f>
        <v>22.094420600858371</v>
      </c>
    </row>
    <row r="8" spans="1:27" ht="16.5" customHeight="1" x14ac:dyDescent="0.2">
      <c r="A8" s="1">
        <f t="shared" ref="A8:A12" si="2">+A7+1</f>
        <v>4</v>
      </c>
      <c r="B8" s="11" t="s">
        <v>172</v>
      </c>
      <c r="C8" s="7"/>
      <c r="D8" s="7"/>
      <c r="E8" s="7">
        <f>+E7</f>
        <v>5.5236051502145926</v>
      </c>
      <c r="F8" s="7">
        <f t="shared" ref="F8:N8" si="3">+F7</f>
        <v>9.9424892703862646</v>
      </c>
      <c r="G8" s="7">
        <f t="shared" si="3"/>
        <v>12.151931330472102</v>
      </c>
      <c r="H8" s="7">
        <f t="shared" si="3"/>
        <v>14.36137339055794</v>
      </c>
      <c r="I8" s="7">
        <f t="shared" si="3"/>
        <v>16.570815450643778</v>
      </c>
      <c r="J8" s="7">
        <f t="shared" si="3"/>
        <v>17.675536480686695</v>
      </c>
      <c r="K8" s="7">
        <f t="shared" si="3"/>
        <v>18.780257510729612</v>
      </c>
      <c r="L8" s="7">
        <f t="shared" si="3"/>
        <v>19.884978540772529</v>
      </c>
      <c r="M8" s="7">
        <f t="shared" si="3"/>
        <v>20.98969957081545</v>
      </c>
      <c r="N8" s="7">
        <f t="shared" si="3"/>
        <v>22.094420600858371</v>
      </c>
      <c r="O8" s="7">
        <f>+N8*0.8</f>
        <v>17.675536480686699</v>
      </c>
      <c r="P8" s="7">
        <f t="shared" ref="P8:AA8" si="4">+O8*0.8</f>
        <v>14.14042918454936</v>
      </c>
      <c r="Q8" s="7">
        <f t="shared" si="4"/>
        <v>11.312343347639489</v>
      </c>
      <c r="R8" s="7">
        <f t="shared" si="4"/>
        <v>9.0498746781115909</v>
      </c>
      <c r="S8" s="7">
        <f t="shared" si="4"/>
        <v>7.239899742489273</v>
      </c>
      <c r="T8" s="7">
        <f t="shared" si="4"/>
        <v>5.7919197939914184</v>
      </c>
      <c r="U8" s="7">
        <f t="shared" si="4"/>
        <v>4.6335358351931353</v>
      </c>
      <c r="V8" s="7">
        <f t="shared" si="4"/>
        <v>3.7068286681545084</v>
      </c>
      <c r="W8" s="7">
        <f t="shared" si="4"/>
        <v>2.965462934523607</v>
      </c>
      <c r="X8" s="7">
        <f t="shared" si="4"/>
        <v>2.3723703476188858</v>
      </c>
      <c r="Y8" s="7">
        <f t="shared" si="4"/>
        <v>1.8978962780951087</v>
      </c>
      <c r="Z8" s="7">
        <f t="shared" si="4"/>
        <v>1.5183170224760871</v>
      </c>
      <c r="AA8" s="7">
        <f t="shared" si="4"/>
        <v>1.2146536179808698</v>
      </c>
    </row>
    <row r="9" spans="1:27" ht="16.5" customHeight="1" x14ac:dyDescent="0.2">
      <c r="A9" s="1">
        <f t="shared" si="2"/>
        <v>5</v>
      </c>
      <c r="B9" s="11" t="s">
        <v>183</v>
      </c>
      <c r="C9" s="7"/>
      <c r="D9" s="7"/>
      <c r="E9" s="7">
        <f>+E6*Daten!$L$25</f>
        <v>8.6620171673819737</v>
      </c>
      <c r="F9" s="7">
        <f>+F6*Daten!$L$25</f>
        <v>15.591630901287552</v>
      </c>
      <c r="G9" s="7">
        <f>+G6*Daten!$L$25</f>
        <v>19.05643776824034</v>
      </c>
      <c r="H9" s="7">
        <f>+H6*Daten!$L$25</f>
        <v>22.521244635193131</v>
      </c>
      <c r="I9" s="7">
        <f>+I6*Daten!$L$25</f>
        <v>25.986051502145923</v>
      </c>
      <c r="J9" s="7">
        <f>+J6*Daten!$L$25</f>
        <v>27.718454935622319</v>
      </c>
      <c r="K9" s="7">
        <f>+K6*Daten!$L$25</f>
        <v>29.450858369098707</v>
      </c>
      <c r="L9" s="7">
        <f>+L6*Daten!$L$25</f>
        <v>31.183261802575103</v>
      </c>
      <c r="M9" s="7">
        <f>+M6*Daten!$L$25</f>
        <v>32.915665236051503</v>
      </c>
      <c r="N9" s="7">
        <f>+N6*Daten!$L$25</f>
        <v>34.648068669527895</v>
      </c>
      <c r="O9" s="7">
        <f>+O6*Daten!$L$25</f>
        <v>34.648068669527895</v>
      </c>
      <c r="P9" s="7">
        <f>+P6*Daten!$L$25</f>
        <v>34.648068669527895</v>
      </c>
      <c r="Q9" s="7">
        <f>+Q6*Daten!$L$25</f>
        <v>34.648068669527895</v>
      </c>
      <c r="R9" s="7">
        <f>+R6*Daten!$L$25</f>
        <v>34.648068669527895</v>
      </c>
      <c r="S9" s="7">
        <f>+S6*Daten!$L$25</f>
        <v>34.648068669527895</v>
      </c>
      <c r="T9" s="7">
        <f>+T6*Daten!$L$25</f>
        <v>34.648068669527895</v>
      </c>
      <c r="U9" s="7">
        <f>+U6*Daten!$L$25</f>
        <v>34.648068669527895</v>
      </c>
      <c r="V9" s="7">
        <f>+V6*Daten!$L$25</f>
        <v>34.648068669527895</v>
      </c>
      <c r="W9" s="7">
        <f>+W6*Daten!$L$25</f>
        <v>34.648068669527895</v>
      </c>
      <c r="X9" s="7">
        <f>+X6*Daten!$L$25</f>
        <v>34.648068669527895</v>
      </c>
      <c r="Y9" s="7">
        <f>+Y6*Daten!$L$25</f>
        <v>34.648068669527895</v>
      </c>
      <c r="Z9" s="7">
        <f>+Z6*Daten!$L$25</f>
        <v>34.648068669527895</v>
      </c>
      <c r="AA9" s="7">
        <f>+AA6*Daten!$L$25</f>
        <v>34.648068669527895</v>
      </c>
    </row>
    <row r="10" spans="1:27" ht="16.5" customHeight="1" x14ac:dyDescent="0.2">
      <c r="A10" s="1">
        <f t="shared" si="2"/>
        <v>6</v>
      </c>
      <c r="B10" s="11" t="s">
        <v>173</v>
      </c>
      <c r="C10" s="7"/>
      <c r="D10" s="7"/>
      <c r="E10" s="7">
        <f>+E9</f>
        <v>8.6620171673819737</v>
      </c>
      <c r="F10" s="7">
        <f t="shared" ref="F10:N10" si="5">+F9</f>
        <v>15.591630901287552</v>
      </c>
      <c r="G10" s="7">
        <f t="shared" si="5"/>
        <v>19.05643776824034</v>
      </c>
      <c r="H10" s="7">
        <f t="shared" si="5"/>
        <v>22.521244635193131</v>
      </c>
      <c r="I10" s="7">
        <f t="shared" si="5"/>
        <v>25.986051502145923</v>
      </c>
      <c r="J10" s="7">
        <f t="shared" si="5"/>
        <v>27.718454935622319</v>
      </c>
      <c r="K10" s="7">
        <f t="shared" si="5"/>
        <v>29.450858369098707</v>
      </c>
      <c r="L10" s="7">
        <f t="shared" si="5"/>
        <v>31.183261802575103</v>
      </c>
      <c r="M10" s="7">
        <f t="shared" si="5"/>
        <v>32.915665236051503</v>
      </c>
      <c r="N10" s="7">
        <f t="shared" si="5"/>
        <v>34.648068669527895</v>
      </c>
      <c r="O10" s="7">
        <f>+N10*0.8</f>
        <v>27.718454935622319</v>
      </c>
      <c r="P10" s="7">
        <f t="shared" ref="P10:AA10" si="6">+O10*0.8</f>
        <v>22.174763948497855</v>
      </c>
      <c r="Q10" s="7">
        <f t="shared" si="6"/>
        <v>17.739811158798286</v>
      </c>
      <c r="R10" s="7">
        <f t="shared" si="6"/>
        <v>14.191848927038629</v>
      </c>
      <c r="S10" s="7">
        <f t="shared" si="6"/>
        <v>11.353479141630904</v>
      </c>
      <c r="T10" s="7">
        <f t="shared" si="6"/>
        <v>9.0827833133047235</v>
      </c>
      <c r="U10" s="7">
        <f t="shared" si="6"/>
        <v>7.2662266506437794</v>
      </c>
      <c r="V10" s="7">
        <f t="shared" si="6"/>
        <v>5.812981320515024</v>
      </c>
      <c r="W10" s="7">
        <f t="shared" si="6"/>
        <v>4.650385056412019</v>
      </c>
      <c r="X10" s="7">
        <f t="shared" si="6"/>
        <v>3.7203080451296153</v>
      </c>
      <c r="Y10" s="7">
        <f t="shared" si="6"/>
        <v>2.9762464361036924</v>
      </c>
      <c r="Z10" s="7">
        <f t="shared" si="6"/>
        <v>2.3809971488829542</v>
      </c>
      <c r="AA10" s="7">
        <f t="shared" si="6"/>
        <v>1.9047977191063634</v>
      </c>
    </row>
    <row r="11" spans="1:27" ht="16.5" customHeight="1" x14ac:dyDescent="0.2">
      <c r="A11" s="1">
        <f t="shared" si="2"/>
        <v>7</v>
      </c>
      <c r="B11" s="11" t="s">
        <v>184</v>
      </c>
      <c r="C11" s="7"/>
      <c r="D11" s="7"/>
      <c r="E11" s="7">
        <f>+E6*Daten!$L$27</f>
        <v>57.997854077253223</v>
      </c>
      <c r="F11" s="7">
        <f>+F6*Daten!$L$27</f>
        <v>104.3961373390558</v>
      </c>
      <c r="G11" s="7">
        <f>+G6*Daten!$L$27</f>
        <v>127.59527896995708</v>
      </c>
      <c r="H11" s="7">
        <f>+H6*Daten!$L$27</f>
        <v>150.79442060085839</v>
      </c>
      <c r="I11" s="7">
        <f>+I6*Daten!$L$27</f>
        <v>173.99356223175965</v>
      </c>
      <c r="J11" s="7">
        <f>+J6*Daten!$L$27</f>
        <v>185.59313304721033</v>
      </c>
      <c r="K11" s="7">
        <f>+K6*Daten!$L$27</f>
        <v>197.19270386266092</v>
      </c>
      <c r="L11" s="7">
        <f>+L6*Daten!$L$27</f>
        <v>208.7922746781116</v>
      </c>
      <c r="M11" s="7">
        <f>+M6*Daten!$L$27</f>
        <v>220.39184549356224</v>
      </c>
      <c r="N11" s="7">
        <f>+N6*Daten!$L$27</f>
        <v>231.99141630901289</v>
      </c>
      <c r="O11" s="7">
        <f>+O6*Daten!$L$27</f>
        <v>231.99141630901289</v>
      </c>
      <c r="P11" s="7">
        <f>+P6*Daten!$L$27</f>
        <v>231.99141630901289</v>
      </c>
      <c r="Q11" s="7">
        <f>+Q6*Daten!$L$27</f>
        <v>231.99141630901289</v>
      </c>
      <c r="R11" s="7">
        <f>+R6*Daten!$L$27</f>
        <v>231.99141630901289</v>
      </c>
      <c r="S11" s="7">
        <f>+S6*Daten!$L$27</f>
        <v>231.99141630901289</v>
      </c>
      <c r="T11" s="7">
        <f>+T6*Daten!$L$27</f>
        <v>231.99141630901289</v>
      </c>
      <c r="U11" s="7">
        <f>+U6*Daten!$L$27</f>
        <v>231.99141630901289</v>
      </c>
      <c r="V11" s="7">
        <f>+V6*Daten!$L$27</f>
        <v>231.99141630901289</v>
      </c>
      <c r="W11" s="7">
        <f>+W6*Daten!$L$27</f>
        <v>231.99141630901289</v>
      </c>
      <c r="X11" s="7">
        <f>+X6*Daten!$L$27</f>
        <v>231.99141630901289</v>
      </c>
      <c r="Y11" s="7">
        <f>+Y6*Daten!$L$27</f>
        <v>231.99141630901289</v>
      </c>
      <c r="Z11" s="7">
        <f>+Z6*Daten!$L$27</f>
        <v>231.99141630901289</v>
      </c>
      <c r="AA11" s="7">
        <f>+AA6*Daten!$L$27</f>
        <v>231.99141630901289</v>
      </c>
    </row>
    <row r="12" spans="1:27" ht="16.5" customHeight="1" x14ac:dyDescent="0.2">
      <c r="A12" s="1">
        <f t="shared" si="2"/>
        <v>8</v>
      </c>
      <c r="B12" s="11" t="s">
        <v>28</v>
      </c>
      <c r="C12" s="7"/>
      <c r="D12" s="7"/>
      <c r="E12" s="7">
        <f t="shared" ref="E12:AA12" si="7">+E5/3</f>
        <v>48.75</v>
      </c>
      <c r="F12" s="7">
        <f t="shared" si="7"/>
        <v>87.75</v>
      </c>
      <c r="G12" s="7">
        <f t="shared" si="7"/>
        <v>107.25</v>
      </c>
      <c r="H12" s="7">
        <f t="shared" si="7"/>
        <v>126.75</v>
      </c>
      <c r="I12" s="7">
        <f t="shared" si="7"/>
        <v>146.25</v>
      </c>
      <c r="J12" s="7">
        <f t="shared" si="7"/>
        <v>156</v>
      </c>
      <c r="K12" s="7">
        <f t="shared" si="7"/>
        <v>165.75</v>
      </c>
      <c r="L12" s="7">
        <f t="shared" si="7"/>
        <v>175.5</v>
      </c>
      <c r="M12" s="7">
        <f t="shared" si="7"/>
        <v>185.25</v>
      </c>
      <c r="N12" s="7">
        <f t="shared" si="7"/>
        <v>195</v>
      </c>
      <c r="O12" s="7">
        <f t="shared" si="7"/>
        <v>195</v>
      </c>
      <c r="P12" s="7">
        <f t="shared" si="7"/>
        <v>195</v>
      </c>
      <c r="Q12" s="7">
        <f t="shared" si="7"/>
        <v>195</v>
      </c>
      <c r="R12" s="7">
        <f t="shared" si="7"/>
        <v>195</v>
      </c>
      <c r="S12" s="7">
        <f t="shared" si="7"/>
        <v>195</v>
      </c>
      <c r="T12" s="7">
        <f t="shared" si="7"/>
        <v>195</v>
      </c>
      <c r="U12" s="7">
        <f t="shared" si="7"/>
        <v>195</v>
      </c>
      <c r="V12" s="7">
        <f t="shared" si="7"/>
        <v>195</v>
      </c>
      <c r="W12" s="7">
        <f t="shared" si="7"/>
        <v>195</v>
      </c>
      <c r="X12" s="7">
        <f t="shared" si="7"/>
        <v>195</v>
      </c>
      <c r="Y12" s="7">
        <f t="shared" si="7"/>
        <v>195</v>
      </c>
      <c r="Z12" s="7">
        <f t="shared" si="7"/>
        <v>195</v>
      </c>
      <c r="AA12" s="7">
        <f t="shared" si="7"/>
        <v>195</v>
      </c>
    </row>
    <row r="13" spans="1:27" customFormat="1" ht="9.75" customHeight="1" x14ac:dyDescent="0.2">
      <c r="A13" s="1"/>
    </row>
    <row r="14" spans="1:27" ht="16.5" customHeight="1" x14ac:dyDescent="0.2">
      <c r="B14" s="3" t="s">
        <v>4</v>
      </c>
    </row>
    <row r="15" spans="1:27" ht="5.25" customHeight="1" x14ac:dyDescent="0.2">
      <c r="B15" s="3"/>
    </row>
    <row r="16" spans="1:27" ht="16.5" customHeight="1" x14ac:dyDescent="0.2">
      <c r="A16" s="1">
        <f>+A12+1</f>
        <v>9</v>
      </c>
      <c r="B16" s="7" t="s">
        <v>77</v>
      </c>
      <c r="C16" s="7"/>
      <c r="D16" s="7">
        <f>+Daten!C39/7</f>
        <v>700920</v>
      </c>
      <c r="E16" s="7">
        <f t="shared" ref="E16:J16" si="8">+D16</f>
        <v>700920</v>
      </c>
      <c r="F16" s="7">
        <f t="shared" si="8"/>
        <v>700920</v>
      </c>
      <c r="G16" s="7">
        <f t="shared" si="8"/>
        <v>700920</v>
      </c>
      <c r="H16" s="7">
        <f t="shared" si="8"/>
        <v>700920</v>
      </c>
      <c r="I16" s="7">
        <f t="shared" si="8"/>
        <v>700920</v>
      </c>
      <c r="J16" s="7">
        <f t="shared" si="8"/>
        <v>700920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 x14ac:dyDescent="0.2">
      <c r="A17" s="1">
        <f>+A16+1</f>
        <v>10</v>
      </c>
      <c r="B17" s="7" t="s">
        <v>9</v>
      </c>
      <c r="C17" s="7"/>
      <c r="D17" s="7"/>
      <c r="E17" s="7">
        <f>E11*Daten!$C$40</f>
        <v>37128.302692275982</v>
      </c>
      <c r="F17" s="7">
        <f>F11*Daten!$C$40</f>
        <v>66830.944846096769</v>
      </c>
      <c r="G17" s="7">
        <f>G11*Daten!$C$40</f>
        <v>81682.265923007144</v>
      </c>
      <c r="H17" s="7">
        <f>H11*Daten!$C$40</f>
        <v>96533.586999917548</v>
      </c>
      <c r="I17" s="7">
        <f>I11*Daten!$C$40</f>
        <v>111384.90807682792</v>
      </c>
      <c r="J17" s="7">
        <f>J11*Daten!$C$40</f>
        <v>118810.56861528315</v>
      </c>
      <c r="K17" s="7">
        <f>K11*Daten!$C$40</f>
        <v>126236.22915373831</v>
      </c>
      <c r="L17" s="7">
        <f>L11*Daten!$C$40</f>
        <v>133661.88969219354</v>
      </c>
      <c r="M17" s="7">
        <f>M11*Daten!$C$40</f>
        <v>141087.55023064872</v>
      </c>
      <c r="N17" s="7">
        <f>N11*Daten!$C$40</f>
        <v>148513.21076910393</v>
      </c>
      <c r="O17" s="7">
        <f>O11*Daten!$C$40</f>
        <v>148513.21076910393</v>
      </c>
      <c r="P17" s="7">
        <f>P11*Daten!$C$40</f>
        <v>148513.21076910393</v>
      </c>
      <c r="Q17" s="7">
        <f>Q11*Daten!$C$40</f>
        <v>148513.21076910393</v>
      </c>
      <c r="R17" s="7">
        <f>R11*Daten!$C$40</f>
        <v>148513.21076910393</v>
      </c>
      <c r="S17" s="7">
        <f>S11*Daten!$C$40</f>
        <v>148513.21076910393</v>
      </c>
      <c r="T17" s="7">
        <f>T11*Daten!$C$40</f>
        <v>148513.21076910393</v>
      </c>
      <c r="U17" s="7">
        <f>U11*Daten!$C$40</f>
        <v>148513.21076910393</v>
      </c>
      <c r="V17" s="7">
        <f>V11*Daten!$C$40</f>
        <v>148513.21076910393</v>
      </c>
      <c r="W17" s="7">
        <f>W11*Daten!$C$40</f>
        <v>148513.21076910393</v>
      </c>
      <c r="X17" s="7">
        <f>X11*Daten!$C$40</f>
        <v>148513.21076910393</v>
      </c>
      <c r="Y17" s="7">
        <f>Y11*Daten!$C$40</f>
        <v>148513.21076910393</v>
      </c>
      <c r="Z17" s="7">
        <f>Z11*Daten!$C$40</f>
        <v>148513.21076910393</v>
      </c>
      <c r="AA17" s="7">
        <f>AA11*Daten!$C$40</f>
        <v>148513.21076910393</v>
      </c>
    </row>
    <row r="18" spans="1:27" ht="16.5" customHeight="1" x14ac:dyDescent="0.2">
      <c r="A18" s="1">
        <f t="shared" ref="A18:A23" si="9">+A17+1</f>
        <v>11</v>
      </c>
      <c r="B18" s="7" t="s">
        <v>149</v>
      </c>
      <c r="C18" s="7"/>
      <c r="D18" s="7"/>
      <c r="E18" s="7">
        <f>+E6*Daten!$C$42</f>
        <v>13730.499895090223</v>
      </c>
      <c r="F18" s="7">
        <f>+F6*Daten!$C$42</f>
        <v>24714.899811162399</v>
      </c>
      <c r="G18" s="7">
        <f>+G6*Daten!$C$42</f>
        <v>30207.099769198489</v>
      </c>
      <c r="H18" s="7">
        <f>+H6*Daten!$C$42</f>
        <v>35699.299727234582</v>
      </c>
      <c r="I18" s="7">
        <f>+I6*Daten!$C$42</f>
        <v>41191.499685270668</v>
      </c>
      <c r="J18" s="7">
        <f>+J6*Daten!$C$42</f>
        <v>43937.599664288718</v>
      </c>
      <c r="K18" s="7">
        <f>+K6*Daten!$C$42</f>
        <v>46683.699643306754</v>
      </c>
      <c r="L18" s="7">
        <f>+L6*Daten!$C$42</f>
        <v>49429.799622324797</v>
      </c>
      <c r="M18" s="7">
        <f>+M6*Daten!$C$42</f>
        <v>52175.899601342848</v>
      </c>
      <c r="N18" s="7">
        <f>+N6*Daten!$C$42</f>
        <v>54921.999580360891</v>
      </c>
      <c r="O18" s="7">
        <f>+O6*Daten!$C$42</f>
        <v>54921.999580360891</v>
      </c>
      <c r="P18" s="7">
        <f>+P6*Daten!$C$42</f>
        <v>54921.999580360891</v>
      </c>
      <c r="Q18" s="7">
        <f>+Q6*Daten!$C$42</f>
        <v>54921.999580360891</v>
      </c>
      <c r="R18" s="7">
        <f>+R6*Daten!$C$42</f>
        <v>54921.999580360891</v>
      </c>
      <c r="S18" s="7">
        <f>+S6*Daten!$C$42</f>
        <v>54921.999580360891</v>
      </c>
      <c r="T18" s="7">
        <f>+T6*Daten!$C$42</f>
        <v>54921.999580360891</v>
      </c>
      <c r="U18" s="7">
        <f>+U6*Daten!$C$42</f>
        <v>54921.999580360891</v>
      </c>
      <c r="V18" s="7">
        <f>+V6*Daten!$C$42</f>
        <v>54921.999580360891</v>
      </c>
      <c r="W18" s="7">
        <f>+W6*Daten!$C$42</f>
        <v>54921.999580360891</v>
      </c>
      <c r="X18" s="7">
        <f>+X6*Daten!$C$42</f>
        <v>54921.999580360891</v>
      </c>
      <c r="Y18" s="7">
        <f>+Y6*Daten!$C$42</f>
        <v>54921.999580360891</v>
      </c>
      <c r="Z18" s="7">
        <f>+Z6*Daten!$C$42</f>
        <v>54921.999580360891</v>
      </c>
      <c r="AA18" s="7">
        <f>+AA6*Daten!$C$42</f>
        <v>54921.999580360891</v>
      </c>
    </row>
    <row r="19" spans="1:27" ht="16.5" customHeight="1" x14ac:dyDescent="0.2">
      <c r="A19" s="1">
        <f t="shared" si="9"/>
        <v>12</v>
      </c>
      <c r="B19" s="7" t="s">
        <v>150</v>
      </c>
      <c r="C19" s="7"/>
      <c r="D19" s="7"/>
      <c r="E19" s="7">
        <f>+E6*Daten!$C$15</f>
        <v>3861</v>
      </c>
      <c r="F19" s="7">
        <f>+F6*Daten!$C$15</f>
        <v>6949.7999999999993</v>
      </c>
      <c r="G19" s="7">
        <f>+G6*Daten!$C$15</f>
        <v>8494.1999999999989</v>
      </c>
      <c r="H19" s="7">
        <f>+H6*Daten!$C$15</f>
        <v>10038.6</v>
      </c>
      <c r="I19" s="7">
        <f>+I6*Daten!$C$15</f>
        <v>11583</v>
      </c>
      <c r="J19" s="7">
        <f>+J6*Daten!$C$15</f>
        <v>12355.2</v>
      </c>
      <c r="K19" s="7">
        <f>+K6*Daten!$C$15</f>
        <v>13127.399999999998</v>
      </c>
      <c r="L19" s="7">
        <f>+L6*Daten!$C$15</f>
        <v>13899.599999999999</v>
      </c>
      <c r="M19" s="7">
        <f>+M6*Daten!$C$15</f>
        <v>14671.8</v>
      </c>
      <c r="N19" s="7">
        <f>+N6*Daten!$C$15</f>
        <v>15444</v>
      </c>
      <c r="O19" s="7">
        <f>+O6*Daten!$C$15</f>
        <v>15444</v>
      </c>
      <c r="P19" s="7">
        <f>+P6*Daten!$C$15</f>
        <v>15444</v>
      </c>
      <c r="Q19" s="7">
        <f>+Q6*Daten!$C$15</f>
        <v>15444</v>
      </c>
      <c r="R19" s="7">
        <f>+R6*Daten!$C$15</f>
        <v>15444</v>
      </c>
      <c r="S19" s="7">
        <f>+S6*Daten!$C$15</f>
        <v>15444</v>
      </c>
      <c r="T19" s="7">
        <f>+T6*Daten!$C$15</f>
        <v>15444</v>
      </c>
      <c r="U19" s="7">
        <f>+U6*Daten!$C$15</f>
        <v>15444</v>
      </c>
      <c r="V19" s="7">
        <f>+V6*Daten!$C$15</f>
        <v>15444</v>
      </c>
      <c r="W19" s="7">
        <f>+W6*Daten!$C$15</f>
        <v>15444</v>
      </c>
      <c r="X19" s="7">
        <f>+X6*Daten!$C$15</f>
        <v>15444</v>
      </c>
      <c r="Y19" s="7">
        <f>+Y6*Daten!$C$15</f>
        <v>15444</v>
      </c>
      <c r="Z19" s="7">
        <f>+Z6*Daten!$C$15</f>
        <v>15444</v>
      </c>
      <c r="AA19" s="7">
        <f>+AA6*Daten!$C$15</f>
        <v>15444</v>
      </c>
    </row>
    <row r="20" spans="1:27" ht="16.5" customHeight="1" x14ac:dyDescent="0.2">
      <c r="A20" s="1">
        <f t="shared" si="9"/>
        <v>13</v>
      </c>
      <c r="B20" s="7" t="s">
        <v>146</v>
      </c>
      <c r="C20" s="7"/>
      <c r="D20" s="7"/>
      <c r="E20" s="7">
        <f>+E6*Daten!$C$41</f>
        <v>1698.4761854804867</v>
      </c>
      <c r="F20" s="7">
        <f>+F6*Daten!$C$41</f>
        <v>3057.2571338648759</v>
      </c>
      <c r="G20" s="7">
        <f>+G6*Daten!$C$41</f>
        <v>3736.6476080570706</v>
      </c>
      <c r="H20" s="7">
        <f>+H6*Daten!$C$41</f>
        <v>4416.0380822492652</v>
      </c>
      <c r="I20" s="7">
        <f>+I6*Daten!$C$41</f>
        <v>5095.4285564414604</v>
      </c>
      <c r="J20" s="7">
        <f>+J6*Daten!$C$41</f>
        <v>5435.1237935375575</v>
      </c>
      <c r="K20" s="7">
        <f>+K6*Daten!$C$41</f>
        <v>5774.8190306336537</v>
      </c>
      <c r="L20" s="7">
        <f>+L6*Daten!$C$41</f>
        <v>6114.5142677297517</v>
      </c>
      <c r="M20" s="7">
        <f>+M6*Daten!$C$41</f>
        <v>6454.2095048258489</v>
      </c>
      <c r="N20" s="7">
        <f>+N6*Daten!$C$41</f>
        <v>6793.9047419219469</v>
      </c>
      <c r="O20" s="7">
        <f>+O6*Daten!$C$41</f>
        <v>6793.9047419219469</v>
      </c>
      <c r="P20" s="7">
        <f>+P6*Daten!$C$41</f>
        <v>6793.9047419219469</v>
      </c>
      <c r="Q20" s="7">
        <f>+Q6*Daten!$C$41</f>
        <v>6793.9047419219469</v>
      </c>
      <c r="R20" s="7">
        <f>+R6*Daten!$C$41</f>
        <v>6793.9047419219469</v>
      </c>
      <c r="S20" s="7">
        <f>+S6*Daten!$C$41</f>
        <v>6793.9047419219469</v>
      </c>
      <c r="T20" s="7">
        <f>+T6*Daten!$C$41</f>
        <v>6793.9047419219469</v>
      </c>
      <c r="U20" s="7">
        <f>+U6*Daten!$C$41</f>
        <v>6793.9047419219469</v>
      </c>
      <c r="V20" s="7">
        <f>+V6*Daten!$C$41</f>
        <v>6793.9047419219469</v>
      </c>
      <c r="W20" s="7">
        <f>+W6*Daten!$C$41</f>
        <v>6793.9047419219469</v>
      </c>
      <c r="X20" s="7">
        <f>+X6*Daten!$C$41</f>
        <v>6793.9047419219469</v>
      </c>
      <c r="Y20" s="7">
        <f>+Y6*Daten!$C$41</f>
        <v>6793.9047419219469</v>
      </c>
      <c r="Z20" s="7">
        <f>+Z6*Daten!$C$41</f>
        <v>6793.9047419219469</v>
      </c>
      <c r="AA20" s="7">
        <f>+AA6*Daten!$C$41</f>
        <v>6793.9047419219469</v>
      </c>
    </row>
    <row r="21" spans="1:27" ht="16.5" customHeight="1" x14ac:dyDescent="0.2">
      <c r="A21" s="1">
        <f t="shared" si="9"/>
        <v>14</v>
      </c>
      <c r="B21" s="7" t="s">
        <v>6</v>
      </c>
      <c r="C21" s="7"/>
      <c r="D21" s="7"/>
      <c r="E21" s="7">
        <f>+Daten!C38</f>
        <v>42600</v>
      </c>
      <c r="F21" s="7">
        <f t="shared" ref="F21:AA21" si="10">+E21</f>
        <v>42600</v>
      </c>
      <c r="G21" s="7">
        <f t="shared" si="10"/>
        <v>42600</v>
      </c>
      <c r="H21" s="7">
        <f t="shared" si="10"/>
        <v>42600</v>
      </c>
      <c r="I21" s="7">
        <f t="shared" si="10"/>
        <v>42600</v>
      </c>
      <c r="J21" s="7">
        <f t="shared" si="10"/>
        <v>42600</v>
      </c>
      <c r="K21" s="7">
        <f t="shared" si="10"/>
        <v>42600</v>
      </c>
      <c r="L21" s="7">
        <f t="shared" si="10"/>
        <v>42600</v>
      </c>
      <c r="M21" s="7">
        <f t="shared" si="10"/>
        <v>42600</v>
      </c>
      <c r="N21" s="7">
        <f t="shared" si="10"/>
        <v>42600</v>
      </c>
      <c r="O21" s="7">
        <f t="shared" si="10"/>
        <v>42600</v>
      </c>
      <c r="P21" s="7">
        <f t="shared" si="10"/>
        <v>42600</v>
      </c>
      <c r="Q21" s="7">
        <f t="shared" si="10"/>
        <v>42600</v>
      </c>
      <c r="R21" s="7">
        <f t="shared" si="10"/>
        <v>42600</v>
      </c>
      <c r="S21" s="7">
        <f t="shared" si="10"/>
        <v>42600</v>
      </c>
      <c r="T21" s="16">
        <f t="shared" si="10"/>
        <v>42600</v>
      </c>
      <c r="U21" s="7">
        <f t="shared" si="10"/>
        <v>42600</v>
      </c>
      <c r="V21" s="7">
        <f t="shared" si="10"/>
        <v>42600</v>
      </c>
      <c r="W21" s="7">
        <f t="shared" si="10"/>
        <v>42600</v>
      </c>
      <c r="X21" s="7">
        <f t="shared" si="10"/>
        <v>42600</v>
      </c>
      <c r="Y21" s="7">
        <f t="shared" si="10"/>
        <v>42600</v>
      </c>
      <c r="Z21" s="7">
        <f t="shared" si="10"/>
        <v>42600</v>
      </c>
      <c r="AA21" s="7">
        <f t="shared" si="10"/>
        <v>42600</v>
      </c>
    </row>
    <row r="22" spans="1:27" ht="16.5" customHeight="1" x14ac:dyDescent="0.2">
      <c r="A22" s="1">
        <f t="shared" si="9"/>
        <v>15</v>
      </c>
      <c r="B22" s="7" t="s">
        <v>10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2" customFormat="1" ht="16.5" customHeight="1" x14ac:dyDescent="0.2">
      <c r="A23" s="1">
        <f t="shared" si="9"/>
        <v>16</v>
      </c>
      <c r="B23" s="8" t="s">
        <v>8</v>
      </c>
      <c r="C23" s="8">
        <f>SUM(C17:C22)</f>
        <v>0</v>
      </c>
      <c r="D23" s="8">
        <f t="shared" ref="D23:AA23" si="11">SUM(D16:D22)</f>
        <v>700920</v>
      </c>
      <c r="E23" s="8">
        <f t="shared" si="11"/>
        <v>799938.27877284668</v>
      </c>
      <c r="F23" s="8">
        <f t="shared" si="11"/>
        <v>845072.90179112414</v>
      </c>
      <c r="G23" s="8">
        <f t="shared" si="11"/>
        <v>867640.21330026258</v>
      </c>
      <c r="H23" s="8">
        <f t="shared" si="11"/>
        <v>890207.52480940137</v>
      </c>
      <c r="I23" s="8">
        <f t="shared" si="11"/>
        <v>912774.83631854004</v>
      </c>
      <c r="J23" s="8">
        <f t="shared" si="11"/>
        <v>924058.49207310937</v>
      </c>
      <c r="K23" s="8">
        <f t="shared" si="11"/>
        <v>234422.14782767874</v>
      </c>
      <c r="L23" s="8">
        <f t="shared" si="11"/>
        <v>245705.80358224807</v>
      </c>
      <c r="M23" s="8">
        <f t="shared" si="11"/>
        <v>256989.45933681741</v>
      </c>
      <c r="N23" s="8">
        <f t="shared" si="11"/>
        <v>268273.11509138678</v>
      </c>
      <c r="O23" s="8">
        <f t="shared" si="11"/>
        <v>268273.11509138678</v>
      </c>
      <c r="P23" s="8">
        <f t="shared" si="11"/>
        <v>268273.11509138678</v>
      </c>
      <c r="Q23" s="8">
        <f t="shared" si="11"/>
        <v>268273.11509138678</v>
      </c>
      <c r="R23" s="8">
        <f t="shared" si="11"/>
        <v>268273.11509138678</v>
      </c>
      <c r="S23" s="8">
        <f t="shared" si="11"/>
        <v>268273.11509138678</v>
      </c>
      <c r="T23" s="8">
        <f t="shared" si="11"/>
        <v>268273.11509138678</v>
      </c>
      <c r="U23" s="8">
        <f t="shared" si="11"/>
        <v>268273.11509138678</v>
      </c>
      <c r="V23" s="8">
        <f t="shared" si="11"/>
        <v>268273.11509138678</v>
      </c>
      <c r="W23" s="8">
        <f t="shared" si="11"/>
        <v>268273.11509138678</v>
      </c>
      <c r="X23" s="8">
        <f t="shared" si="11"/>
        <v>268273.11509138678</v>
      </c>
      <c r="Y23" s="8">
        <f t="shared" si="11"/>
        <v>268273.11509138678</v>
      </c>
      <c r="Z23" s="8">
        <f t="shared" si="11"/>
        <v>268273.11509138678</v>
      </c>
      <c r="AA23" s="8">
        <f t="shared" si="11"/>
        <v>268273.11509138678</v>
      </c>
    </row>
    <row r="24" spans="1:27" ht="10.5" customHeight="1" x14ac:dyDescent="0.2">
      <c r="B24" s="9"/>
    </row>
    <row r="25" spans="1:27" ht="16.5" customHeight="1" x14ac:dyDescent="0.2">
      <c r="B25" s="3" t="s">
        <v>7</v>
      </c>
    </row>
    <row r="26" spans="1:27" ht="8.25" customHeight="1" x14ac:dyDescent="0.2">
      <c r="B26" s="3"/>
    </row>
    <row r="27" spans="1:27" ht="16.5" customHeight="1" x14ac:dyDescent="0.2">
      <c r="A27" s="1">
        <f>+A23+1</f>
        <v>17</v>
      </c>
      <c r="B27" s="7" t="s">
        <v>82</v>
      </c>
      <c r="C27" s="7">
        <f>+Daten!J33</f>
        <v>-2596513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 customHeight="1" x14ac:dyDescent="0.2">
      <c r="A28" s="1">
        <f t="shared" ref="A28:A38" si="12">+A27+1</f>
        <v>18</v>
      </c>
      <c r="B28" s="17" t="s">
        <v>29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 customHeight="1" x14ac:dyDescent="0.2">
      <c r="A29" s="1">
        <f t="shared" si="12"/>
        <v>19</v>
      </c>
      <c r="B29" s="17" t="s">
        <v>15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 customHeight="1" x14ac:dyDescent="0.2">
      <c r="A30" s="1">
        <f t="shared" si="12"/>
        <v>20</v>
      </c>
      <c r="B30" s="11" t="s">
        <v>17</v>
      </c>
      <c r="C30" s="7"/>
      <c r="D30" s="7"/>
      <c r="E30" s="7">
        <f>+E8*Daten!$J$35</f>
        <v>-25572.2460658083</v>
      </c>
      <c r="F30" s="7">
        <f>+F8*Daten!$J$35</f>
        <v>-46030.042918454928</v>
      </c>
      <c r="G30" s="7">
        <f>+G8*Daten!$J$35</f>
        <v>-56258.94134477825</v>
      </c>
      <c r="H30" s="7">
        <f>+H8*Daten!$J$35</f>
        <v>-66487.839771101571</v>
      </c>
      <c r="I30" s="7">
        <f>+I8*Daten!$J$35</f>
        <v>-76716.7381974249</v>
      </c>
      <c r="J30" s="7">
        <f>+J8*Daten!$J$35</f>
        <v>-81831.187410586543</v>
      </c>
      <c r="K30" s="7">
        <f>+K8*Daten!$J$35</f>
        <v>-86945.6366237482</v>
      </c>
      <c r="L30" s="7">
        <f>+L8*Daten!$J$35</f>
        <v>-92060.085836909857</v>
      </c>
      <c r="M30" s="7">
        <f>+M8*Daten!$J$35</f>
        <v>-97174.535050071529</v>
      </c>
      <c r="N30" s="7">
        <f>+N8*Daten!$J$35</f>
        <v>-102288.9842632332</v>
      </c>
      <c r="O30" s="7">
        <f>+O8*Daten!$J$35</f>
        <v>-81831.187410586572</v>
      </c>
      <c r="P30" s="7">
        <f>+P8*Daten!$J$35</f>
        <v>-65464.949928469257</v>
      </c>
      <c r="Q30" s="7">
        <f>+Q8*Daten!$J$35</f>
        <v>-52371.959942775415</v>
      </c>
      <c r="R30" s="7">
        <f>+R8*Daten!$J$35</f>
        <v>-41897.567954220329</v>
      </c>
      <c r="S30" s="7">
        <f>+S8*Daten!$J$35</f>
        <v>-33518.054363376265</v>
      </c>
      <c r="T30" s="7">
        <f>+T8*Daten!$J$35</f>
        <v>-26814.443490701011</v>
      </c>
      <c r="U30" s="7">
        <f>+U8*Daten!$J$35</f>
        <v>-21451.554792560812</v>
      </c>
      <c r="V30" s="7">
        <f>+V8*Daten!$J$35</f>
        <v>-17161.243834048651</v>
      </c>
      <c r="W30" s="7">
        <f>+W8*Daten!$J$35</f>
        <v>-13728.99506723892</v>
      </c>
      <c r="X30" s="7">
        <f>+X8*Daten!$J$35</f>
        <v>-10983.196053791138</v>
      </c>
      <c r="Y30" s="7">
        <f>+Y8*Daten!$J$35</f>
        <v>-8786.5568430329113</v>
      </c>
      <c r="Z30" s="7">
        <f>+Z8*Daten!$J$35</f>
        <v>-7029.2454744263296</v>
      </c>
      <c r="AA30" s="7">
        <f>+AA8*Daten!$J$35</f>
        <v>-5623.3963795410637</v>
      </c>
    </row>
    <row r="31" spans="1:27" ht="16.5" customHeight="1" x14ac:dyDescent="0.2">
      <c r="A31" s="1">
        <f t="shared" si="12"/>
        <v>21</v>
      </c>
      <c r="B31" s="11" t="s">
        <v>78</v>
      </c>
      <c r="C31" s="7"/>
      <c r="D31" s="7"/>
      <c r="E31" s="7">
        <f>+E10*Daten!$J$36</f>
        <v>-1539.3126341201717</v>
      </c>
      <c r="F31" s="7">
        <f>+F10*Daten!$J$36</f>
        <v>-2770.7627414163089</v>
      </c>
      <c r="G31" s="7">
        <f>+G10*Daten!$J$36</f>
        <v>-3386.4877950643772</v>
      </c>
      <c r="H31" s="7">
        <f>+H10*Daten!$J$36</f>
        <v>-4002.2128487124464</v>
      </c>
      <c r="I31" s="7">
        <f>+I10*Daten!$J$36</f>
        <v>-4617.9379023605152</v>
      </c>
      <c r="J31" s="7">
        <f>+J10*Daten!$J$36</f>
        <v>-4925.80042918455</v>
      </c>
      <c r="K31" s="7">
        <f>+K10*Daten!$J$36</f>
        <v>-5233.662956008583</v>
      </c>
      <c r="L31" s="7">
        <f>+L10*Daten!$J$36</f>
        <v>-5541.5254828326179</v>
      </c>
      <c r="M31" s="7">
        <f>+M10*Daten!$J$36</f>
        <v>-5849.3880096566527</v>
      </c>
      <c r="N31" s="7">
        <f>+N10*Daten!$J$36</f>
        <v>-6157.2505364806866</v>
      </c>
      <c r="O31" s="7">
        <f>+O10*Daten!$J$36</f>
        <v>-4925.80042918455</v>
      </c>
      <c r="P31" s="7">
        <f>+P10*Daten!$J$36</f>
        <v>-3940.6403433476398</v>
      </c>
      <c r="Q31" s="7">
        <f>+Q10*Daten!$J$36</f>
        <v>-3152.5122746781121</v>
      </c>
      <c r="R31" s="7">
        <f>+R10*Daten!$J$36</f>
        <v>-2522.00981974249</v>
      </c>
      <c r="S31" s="7">
        <f>+S10*Daten!$J$36</f>
        <v>-2017.607855793992</v>
      </c>
      <c r="T31" s="7">
        <f>+T10*Daten!$J$36</f>
        <v>-1614.0862846351936</v>
      </c>
      <c r="U31" s="7">
        <f>+U10*Daten!$J$36</f>
        <v>-1291.2690277081551</v>
      </c>
      <c r="V31" s="7">
        <f>+V10*Daten!$J$36</f>
        <v>-1033.0152221665242</v>
      </c>
      <c r="W31" s="7">
        <f>+W10*Daten!$J$36</f>
        <v>-826.41217773321921</v>
      </c>
      <c r="X31" s="7">
        <f>+X10*Daten!$J$36</f>
        <v>-661.12974218657541</v>
      </c>
      <c r="Y31" s="7">
        <f>+Y10*Daten!$J$36</f>
        <v>-528.90379374926033</v>
      </c>
      <c r="Z31" s="7">
        <f>+Z10*Daten!$J$36</f>
        <v>-423.12303499940833</v>
      </c>
      <c r="AA31" s="7">
        <f>+AA10*Daten!$J$36</f>
        <v>-338.49842799952671</v>
      </c>
    </row>
    <row r="32" spans="1:27" ht="16.5" customHeight="1" x14ac:dyDescent="0.2">
      <c r="A32" s="1">
        <f t="shared" si="12"/>
        <v>22</v>
      </c>
      <c r="B32" s="11" t="s">
        <v>167</v>
      </c>
      <c r="C32" s="7"/>
      <c r="D32" s="7"/>
      <c r="E32" s="7">
        <f>+E10*Daten!$J$37*0.5</f>
        <v>-1319.8993625347134</v>
      </c>
      <c r="F32" s="7">
        <f>+F10*Daten!$J$37*0.5</f>
        <v>-2375.8188525624842</v>
      </c>
      <c r="G32" s="7">
        <f>+G10*Daten!$J$37*0.5</f>
        <v>-2903.7785975763691</v>
      </c>
      <c r="H32" s="7">
        <f>+H10*Daten!$J$37*0.5</f>
        <v>-3431.7383425902549</v>
      </c>
      <c r="I32" s="7">
        <f>+I10*Daten!$J$37*0.5</f>
        <v>-3959.6980876041407</v>
      </c>
      <c r="J32" s="7">
        <f>+J10*Daten!$J$37*0.5</f>
        <v>-4223.6779601110829</v>
      </c>
      <c r="K32" s="7">
        <f>+K10*Daten!$J$37*0.5</f>
        <v>-4487.6578326180252</v>
      </c>
      <c r="L32" s="7">
        <f>+L10*Daten!$J$37*0.5</f>
        <v>-4751.6377051249683</v>
      </c>
      <c r="M32" s="7">
        <f>+M10*Daten!$J$37*0.5</f>
        <v>-5015.6175776319114</v>
      </c>
      <c r="N32" s="7">
        <f>+N10*Daten!$J$37*0.5</f>
        <v>-5279.5974501388537</v>
      </c>
      <c r="O32" s="7">
        <f>+O10*Daten!$J$37*0.5</f>
        <v>-4223.6779601110829</v>
      </c>
      <c r="P32" s="7">
        <f>+P10*Daten!$J$37*0.5</f>
        <v>-3378.9423680888667</v>
      </c>
      <c r="Q32" s="7">
        <f>+Q10*Daten!$J$37*0.5</f>
        <v>-2703.1538944710937</v>
      </c>
      <c r="R32" s="7">
        <f>+R10*Daten!$J$37*0.5</f>
        <v>-2162.5231155768752</v>
      </c>
      <c r="S32" s="7">
        <f>+S10*Daten!$J$37*0.5</f>
        <v>-1730.0184924615</v>
      </c>
      <c r="T32" s="7">
        <f>+T10*Daten!$J$37*0.5</f>
        <v>-1384.0147939692001</v>
      </c>
      <c r="U32" s="7">
        <f>+U10*Daten!$J$37*0.5</f>
        <v>-1107.2118351753602</v>
      </c>
      <c r="V32" s="7">
        <f>+V10*Daten!$J$37*0.5</f>
        <v>-885.76946814028827</v>
      </c>
      <c r="W32" s="7">
        <f>+W10*Daten!$J$37*0.5</f>
        <v>-708.61557451223052</v>
      </c>
      <c r="X32" s="7">
        <f>+X10*Daten!$J$37*0.5</f>
        <v>-566.89245960978451</v>
      </c>
      <c r="Y32" s="7">
        <f>+Y10*Daten!$J$37*0.5</f>
        <v>-453.51396768782757</v>
      </c>
      <c r="Z32" s="7">
        <f>+Z10*Daten!$J$37*0.5</f>
        <v>-362.8111741502621</v>
      </c>
      <c r="AA32" s="7">
        <f>+AA10*Daten!$J$37*0.5</f>
        <v>-290.24893932020967</v>
      </c>
    </row>
    <row r="33" spans="1:27" ht="16.5" customHeight="1" x14ac:dyDescent="0.2">
      <c r="A33" s="1">
        <f t="shared" si="12"/>
        <v>23</v>
      </c>
      <c r="B33" s="11" t="s">
        <v>93</v>
      </c>
      <c r="C33" s="7"/>
      <c r="D33" s="7"/>
      <c r="E33" s="7">
        <f>E6*Daten!$J$40</f>
        <v>-25204.051746747798</v>
      </c>
      <c r="F33" s="7">
        <f>F6*Daten!$J$40</f>
        <v>-45367.293144146031</v>
      </c>
      <c r="G33" s="7">
        <f>G6*Daten!$J$40</f>
        <v>-55448.913842845148</v>
      </c>
      <c r="H33" s="7">
        <f>H6*Daten!$J$40</f>
        <v>-65530.534541544279</v>
      </c>
      <c r="I33" s="7">
        <f>I6*Daten!$J$40</f>
        <v>-75612.155240243388</v>
      </c>
      <c r="J33" s="7">
        <f>J6*Daten!$J$40</f>
        <v>-80652.965589592961</v>
      </c>
      <c r="K33" s="7">
        <f>K6*Daten!$J$40</f>
        <v>-85693.775938942505</v>
      </c>
      <c r="L33" s="7">
        <f>L6*Daten!$J$40</f>
        <v>-90734.586288292063</v>
      </c>
      <c r="M33" s="7">
        <f>M6*Daten!$J$40</f>
        <v>-95775.396637641636</v>
      </c>
      <c r="N33" s="7">
        <f>N6*Daten!$J$40</f>
        <v>-100816.20698699119</v>
      </c>
      <c r="O33" s="7">
        <f>O6*Daten!$J$40</f>
        <v>-100816.20698699119</v>
      </c>
      <c r="P33" s="7">
        <f>P6*Daten!$J$40</f>
        <v>-100816.20698699119</v>
      </c>
      <c r="Q33" s="7">
        <f>Q6*Daten!$J$40</f>
        <v>-100816.20698699119</v>
      </c>
      <c r="R33" s="7">
        <f>R6*Daten!$J$40</f>
        <v>-100816.20698699119</v>
      </c>
      <c r="S33" s="7">
        <f>S6*Daten!$J$40</f>
        <v>-100816.20698699119</v>
      </c>
      <c r="T33" s="7">
        <f>T6*Daten!$J$40</f>
        <v>-100816.20698699119</v>
      </c>
      <c r="U33" s="7">
        <f>U6*Daten!$J$40</f>
        <v>-100816.20698699119</v>
      </c>
      <c r="V33" s="7">
        <f>V6*Daten!$J$40</f>
        <v>-100816.20698699119</v>
      </c>
      <c r="W33" s="7">
        <f>W6*Daten!$J$40</f>
        <v>-100816.20698699119</v>
      </c>
      <c r="X33" s="7">
        <f>X6*Daten!$J$40</f>
        <v>-100816.20698699119</v>
      </c>
      <c r="Y33" s="7">
        <f>Y6*Daten!$J$40</f>
        <v>-100816.20698699119</v>
      </c>
      <c r="Z33" s="7">
        <f>Z6*Daten!$J$40</f>
        <v>-100816.20698699119</v>
      </c>
      <c r="AA33" s="7">
        <f>AA6*Daten!$J$40</f>
        <v>-100816.20698699119</v>
      </c>
    </row>
    <row r="34" spans="1:27" ht="16.5" customHeight="1" x14ac:dyDescent="0.2">
      <c r="A34" s="1">
        <f t="shared" si="12"/>
        <v>24</v>
      </c>
      <c r="B34" s="11" t="s">
        <v>102</v>
      </c>
      <c r="C34" s="7"/>
      <c r="D34" s="7"/>
      <c r="E34" s="7">
        <f>E6*Daten!$J$41</f>
        <v>-19105.500393411665</v>
      </c>
      <c r="F34" s="7">
        <f>F6*Daten!$J$41</f>
        <v>-34389.900708140995</v>
      </c>
      <c r="G34" s="7">
        <f>G6*Daten!$J$41</f>
        <v>-42032.100865505665</v>
      </c>
      <c r="H34" s="7">
        <f>H6*Daten!$J$41</f>
        <v>-49674.301022870335</v>
      </c>
      <c r="I34" s="7">
        <f>I6*Daten!$J$41</f>
        <v>-57316.501180234998</v>
      </c>
      <c r="J34" s="7">
        <f>J6*Daten!$J$41</f>
        <v>-61137.601258917333</v>
      </c>
      <c r="K34" s="7">
        <f>K6*Daten!$J$41</f>
        <v>-64958.701337599661</v>
      </c>
      <c r="L34" s="7">
        <f>L6*Daten!$J$41</f>
        <v>-68779.801416281989</v>
      </c>
      <c r="M34" s="7">
        <f>M6*Daten!$J$41</f>
        <v>-72600.901494964332</v>
      </c>
      <c r="N34" s="7">
        <f>N6*Daten!$J$41</f>
        <v>-76422.001573646659</v>
      </c>
      <c r="O34" s="7">
        <f>O6*Daten!$J$41</f>
        <v>-76422.001573646659</v>
      </c>
      <c r="P34" s="7">
        <f>P6*Daten!$J$41</f>
        <v>-76422.001573646659</v>
      </c>
      <c r="Q34" s="7">
        <f>Q6*Daten!$J$41</f>
        <v>-76422.001573646659</v>
      </c>
      <c r="R34" s="7">
        <f>R6*Daten!$J$41</f>
        <v>-76422.001573646659</v>
      </c>
      <c r="S34" s="7">
        <f>S6*Daten!$J$41</f>
        <v>-76422.001573646659</v>
      </c>
      <c r="T34" s="7">
        <f>T6*Daten!$J$41</f>
        <v>-76422.001573646659</v>
      </c>
      <c r="U34" s="7">
        <f>U6*Daten!$J$41</f>
        <v>-76422.001573646659</v>
      </c>
      <c r="V34" s="7">
        <f>V6*Daten!$J$41</f>
        <v>-76422.001573646659</v>
      </c>
      <c r="W34" s="7">
        <f>W6*Daten!$J$41</f>
        <v>-76422.001573646659</v>
      </c>
      <c r="X34" s="7">
        <f>X6*Daten!$J$41</f>
        <v>-76422.001573646659</v>
      </c>
      <c r="Y34" s="7">
        <f>Y6*Daten!$J$41</f>
        <v>-76422.001573646659</v>
      </c>
      <c r="Z34" s="7">
        <f>Z6*Daten!$J$41</f>
        <v>-76422.001573646659</v>
      </c>
      <c r="AA34" s="7">
        <f>AA6*Daten!$J$41</f>
        <v>-76422.001573646659</v>
      </c>
    </row>
    <row r="35" spans="1:27" ht="16.5" customHeight="1" x14ac:dyDescent="0.2">
      <c r="A35" s="1">
        <f t="shared" si="12"/>
        <v>25</v>
      </c>
      <c r="B35" s="7" t="s">
        <v>88</v>
      </c>
      <c r="C35" s="7"/>
      <c r="D35" s="7"/>
      <c r="E35" s="7">
        <f>+Daten!J38</f>
        <v>-125700</v>
      </c>
      <c r="F35" s="7">
        <f t="shared" ref="F35:AA35" si="13">+E35*1.02</f>
        <v>-128214</v>
      </c>
      <c r="G35" s="7">
        <f t="shared" si="13"/>
        <v>-130778.28</v>
      </c>
      <c r="H35" s="7">
        <f t="shared" si="13"/>
        <v>-133393.8456</v>
      </c>
      <c r="I35" s="7">
        <f t="shared" si="13"/>
        <v>-136061.72251200001</v>
      </c>
      <c r="J35" s="7">
        <f t="shared" si="13"/>
        <v>-138782.95696224002</v>
      </c>
      <c r="K35" s="7">
        <f t="shared" si="13"/>
        <v>-141558.61610148483</v>
      </c>
      <c r="L35" s="7">
        <f t="shared" si="13"/>
        <v>-144389.78842351455</v>
      </c>
      <c r="M35" s="7">
        <f t="shared" si="13"/>
        <v>-147277.58419198485</v>
      </c>
      <c r="N35" s="7">
        <f t="shared" si="13"/>
        <v>-150223.13587582455</v>
      </c>
      <c r="O35" s="7">
        <f t="shared" si="13"/>
        <v>-153227.59859334104</v>
      </c>
      <c r="P35" s="7">
        <f t="shared" si="13"/>
        <v>-156292.15056520788</v>
      </c>
      <c r="Q35" s="7">
        <f t="shared" si="13"/>
        <v>-159417.99357651203</v>
      </c>
      <c r="R35" s="7">
        <f t="shared" si="13"/>
        <v>-162606.35344804227</v>
      </c>
      <c r="S35" s="7">
        <f t="shared" si="13"/>
        <v>-165858.4805170031</v>
      </c>
      <c r="T35" s="7">
        <f t="shared" si="13"/>
        <v>-169175.65012734316</v>
      </c>
      <c r="U35" s="7">
        <f t="shared" si="13"/>
        <v>-172559.16312989002</v>
      </c>
      <c r="V35" s="7">
        <f t="shared" si="13"/>
        <v>-176010.34639248782</v>
      </c>
      <c r="W35" s="7">
        <f t="shared" si="13"/>
        <v>-179530.55332033758</v>
      </c>
      <c r="X35" s="7">
        <f t="shared" si="13"/>
        <v>-183121.16438674435</v>
      </c>
      <c r="Y35" s="7">
        <f t="shared" si="13"/>
        <v>-186783.58767447923</v>
      </c>
      <c r="Z35" s="7">
        <f t="shared" si="13"/>
        <v>-190519.25942796882</v>
      </c>
      <c r="AA35" s="7">
        <f t="shared" si="13"/>
        <v>-194329.64461652821</v>
      </c>
    </row>
    <row r="36" spans="1:27" ht="16.5" customHeight="1" x14ac:dyDescent="0.2">
      <c r="A36" s="1">
        <f t="shared" si="12"/>
        <v>26</v>
      </c>
      <c r="B36" s="7" t="s">
        <v>122</v>
      </c>
      <c r="C36" s="7"/>
      <c r="D36" s="7">
        <f>+Daten!$J$39*'GuV Variante I'!D6</f>
        <v>0</v>
      </c>
      <c r="E36" s="7">
        <f>+Daten!$J$39*'GuV Variante I'!E6*1.02</f>
        <v>-8950.5</v>
      </c>
      <c r="F36" s="7">
        <f>+Daten!$J$39*'GuV Variante I'!F6*1.02</f>
        <v>-16110.899999999998</v>
      </c>
      <c r="G36" s="7">
        <f>+Daten!$J$39*'GuV Variante I'!G6*1.02</f>
        <v>-19691.099999999999</v>
      </c>
      <c r="H36" s="7">
        <f>+Daten!$J$39*'GuV Variante I'!H6*1.02</f>
        <v>-23271.3</v>
      </c>
      <c r="I36" s="7">
        <f>+Daten!$J$39*'GuV Variante I'!I6*1.02</f>
        <v>-26851.5</v>
      </c>
      <c r="J36" s="7">
        <f>+Daten!$J$39*'GuV Variante I'!J6*1.02</f>
        <v>-28641.600000000002</v>
      </c>
      <c r="K36" s="7">
        <f>+Daten!$J$39*'GuV Variante I'!K6*1.02</f>
        <v>-30431.699999999997</v>
      </c>
      <c r="L36" s="7">
        <f>+Daten!$J$39*'GuV Variante I'!L6*1.02</f>
        <v>-32221.799999999996</v>
      </c>
      <c r="M36" s="7">
        <f>+Daten!$J$39*'GuV Variante I'!M6*1.02</f>
        <v>-34011.9</v>
      </c>
      <c r="N36" s="7">
        <f>+Daten!$J$39*'GuV Variante I'!N6*1.02</f>
        <v>-35802</v>
      </c>
      <c r="O36" s="7">
        <f>+Daten!$J$39*'GuV Variante I'!O6*1.02</f>
        <v>-35802</v>
      </c>
      <c r="P36" s="7">
        <f>+Daten!$J$39*'GuV Variante I'!P6*1.02</f>
        <v>-35802</v>
      </c>
      <c r="Q36" s="7">
        <f>+Daten!$J$39*'GuV Variante I'!Q6*1.02</f>
        <v>-35802</v>
      </c>
      <c r="R36" s="7">
        <f>+Daten!$J$39*'GuV Variante I'!R6*1.02</f>
        <v>-35802</v>
      </c>
      <c r="S36" s="7">
        <f>+Daten!$J$39*'GuV Variante I'!S6*1.02</f>
        <v>-35802</v>
      </c>
      <c r="T36" s="7">
        <f>+Daten!$J$39*'GuV Variante I'!T6*1.02</f>
        <v>-35802</v>
      </c>
      <c r="U36" s="7">
        <f>+Daten!$J$39*'GuV Variante I'!U6*1.02</f>
        <v>-35802</v>
      </c>
      <c r="V36" s="7">
        <f>+Daten!$J$39*'GuV Variante I'!V6*1.02</f>
        <v>-35802</v>
      </c>
      <c r="W36" s="7">
        <f>+Daten!$J$39*'GuV Variante I'!W6*1.02</f>
        <v>-35802</v>
      </c>
      <c r="X36" s="7">
        <f>+Daten!$J$39*'GuV Variante I'!X6*1.02</f>
        <v>-35802</v>
      </c>
      <c r="Y36" s="7">
        <f>+Daten!$J$39*'GuV Variante I'!Y6*1.02</f>
        <v>-35802</v>
      </c>
      <c r="Z36" s="7">
        <f>+Daten!$J$39*'GuV Variante I'!Z6*1.02</f>
        <v>-35802</v>
      </c>
      <c r="AA36" s="7">
        <f>+Daten!$J$39*'GuV Variante I'!AA6*1.02</f>
        <v>-35802</v>
      </c>
    </row>
    <row r="37" spans="1:27" ht="16.5" customHeight="1" x14ac:dyDescent="0.2">
      <c r="A37" s="1">
        <f t="shared" si="12"/>
        <v>27</v>
      </c>
      <c r="B37" s="7" t="s">
        <v>89</v>
      </c>
      <c r="C37" s="7">
        <f>Daten!J34/3</f>
        <v>-275937.66666666669</v>
      </c>
      <c r="D37" s="7">
        <f>+C37</f>
        <v>-275937.66666666669</v>
      </c>
      <c r="E37" s="7">
        <f>+D37</f>
        <v>-275937.66666666669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6.5" customHeight="1" x14ac:dyDescent="0.2">
      <c r="A38" s="1">
        <f t="shared" si="12"/>
        <v>28</v>
      </c>
      <c r="B38" s="8" t="s">
        <v>8</v>
      </c>
      <c r="C38" s="8">
        <f t="shared" ref="C38:AA38" si="14">SUM(C27:C37)</f>
        <v>-2872450.6666666665</v>
      </c>
      <c r="D38" s="8">
        <f t="shared" si="14"/>
        <v>-275937.66666666669</v>
      </c>
      <c r="E38" s="8">
        <f t="shared" si="14"/>
        <v>-483329.17686928937</v>
      </c>
      <c r="F38" s="8">
        <f t="shared" si="14"/>
        <v>-275258.71836472076</v>
      </c>
      <c r="G38" s="8">
        <f t="shared" si="14"/>
        <v>-310499.60244576982</v>
      </c>
      <c r="H38" s="8">
        <f t="shared" si="14"/>
        <v>-345791.77212681889</v>
      </c>
      <c r="I38" s="8">
        <f t="shared" si="14"/>
        <v>-381136.25311986794</v>
      </c>
      <c r="J38" s="8">
        <f t="shared" si="14"/>
        <v>-400195.78961063246</v>
      </c>
      <c r="K38" s="8">
        <f t="shared" si="14"/>
        <v>-419309.75079040183</v>
      </c>
      <c r="L38" s="8">
        <f t="shared" si="14"/>
        <v>-438479.22515295603</v>
      </c>
      <c r="M38" s="8">
        <f t="shared" si="14"/>
        <v>-457705.32296195091</v>
      </c>
      <c r="N38" s="8">
        <f t="shared" si="14"/>
        <v>-476989.17668631516</v>
      </c>
      <c r="O38" s="8">
        <f t="shared" si="14"/>
        <v>-457248.47295386111</v>
      </c>
      <c r="P38" s="8">
        <f t="shared" si="14"/>
        <v>-442116.89176575153</v>
      </c>
      <c r="Q38" s="8">
        <f t="shared" si="14"/>
        <v>-430685.82824907452</v>
      </c>
      <c r="R38" s="8">
        <f t="shared" si="14"/>
        <v>-422228.66289821977</v>
      </c>
      <c r="S38" s="8">
        <f t="shared" si="14"/>
        <v>-416164.36978927272</v>
      </c>
      <c r="T38" s="8">
        <f t="shared" si="14"/>
        <v>-412028.40325728641</v>
      </c>
      <c r="U38" s="8">
        <f t="shared" si="14"/>
        <v>-409449.4073459722</v>
      </c>
      <c r="V38" s="8">
        <f t="shared" si="14"/>
        <v>-408130.58347748115</v>
      </c>
      <c r="W38" s="8">
        <f t="shared" si="14"/>
        <v>-407834.7847004598</v>
      </c>
      <c r="X38" s="8">
        <f t="shared" si="14"/>
        <v>-408372.59120296966</v>
      </c>
      <c r="Y38" s="8">
        <f t="shared" si="14"/>
        <v>-409592.77083958709</v>
      </c>
      <c r="Z38" s="8">
        <f t="shared" si="14"/>
        <v>-411374.64767218265</v>
      </c>
      <c r="AA38" s="8">
        <f t="shared" si="14"/>
        <v>-413621.99692402687</v>
      </c>
    </row>
    <row r="39" spans="1:27" ht="12" customHeight="1" x14ac:dyDescent="0.2"/>
    <row r="40" spans="1:27" ht="16.5" customHeight="1" x14ac:dyDescent="0.2">
      <c r="B40" s="3" t="s">
        <v>12</v>
      </c>
    </row>
    <row r="41" spans="1:27" ht="6.75" customHeight="1" x14ac:dyDescent="0.2">
      <c r="B41" s="3"/>
    </row>
    <row r="42" spans="1:27" s="2" customFormat="1" ht="16.5" customHeight="1" x14ac:dyDescent="0.2">
      <c r="A42" s="1">
        <f>+A38+1</f>
        <v>29</v>
      </c>
      <c r="B42" s="15" t="s">
        <v>12</v>
      </c>
      <c r="C42" s="15">
        <f t="shared" ref="C42:AA42" si="15">+C23+C38</f>
        <v>-2872450.6666666665</v>
      </c>
      <c r="D42" s="15">
        <f t="shared" si="15"/>
        <v>424982.33333333331</v>
      </c>
      <c r="E42" s="15">
        <f t="shared" si="15"/>
        <v>316609.10190355731</v>
      </c>
      <c r="F42" s="15">
        <f t="shared" si="15"/>
        <v>569814.18342640344</v>
      </c>
      <c r="G42" s="15">
        <f t="shared" si="15"/>
        <v>557140.61085449276</v>
      </c>
      <c r="H42" s="15">
        <f t="shared" si="15"/>
        <v>544415.75268258248</v>
      </c>
      <c r="I42" s="15">
        <f t="shared" si="15"/>
        <v>531638.58319867216</v>
      </c>
      <c r="J42" s="15">
        <f t="shared" si="15"/>
        <v>523862.70246247691</v>
      </c>
      <c r="K42" s="15">
        <f t="shared" si="15"/>
        <v>-184887.60296272309</v>
      </c>
      <c r="L42" s="15">
        <f t="shared" si="15"/>
        <v>-192773.42157070796</v>
      </c>
      <c r="M42" s="15">
        <f t="shared" si="15"/>
        <v>-200715.8636251335</v>
      </c>
      <c r="N42" s="15">
        <f t="shared" si="15"/>
        <v>-208716.06159492838</v>
      </c>
      <c r="O42" s="15">
        <f t="shared" si="15"/>
        <v>-188975.35786247434</v>
      </c>
      <c r="P42" s="15">
        <f t="shared" si="15"/>
        <v>-173843.77667436475</v>
      </c>
      <c r="Q42" s="15">
        <f t="shared" si="15"/>
        <v>-162412.71315768774</v>
      </c>
      <c r="R42" s="15">
        <f t="shared" si="15"/>
        <v>-153955.547806833</v>
      </c>
      <c r="S42" s="15">
        <f t="shared" si="15"/>
        <v>-147891.25469788595</v>
      </c>
      <c r="T42" s="15">
        <f t="shared" si="15"/>
        <v>-143755.28816589963</v>
      </c>
      <c r="U42" s="15">
        <f t="shared" si="15"/>
        <v>-141176.29225458542</v>
      </c>
      <c r="V42" s="15">
        <f t="shared" si="15"/>
        <v>-139857.46838609438</v>
      </c>
      <c r="W42" s="15">
        <f t="shared" si="15"/>
        <v>-139561.66960907303</v>
      </c>
      <c r="X42" s="15">
        <f t="shared" si="15"/>
        <v>-140099.47611158289</v>
      </c>
      <c r="Y42" s="15">
        <f t="shared" si="15"/>
        <v>-141319.65574820031</v>
      </c>
      <c r="Z42" s="15">
        <f t="shared" si="15"/>
        <v>-143101.53258079587</v>
      </c>
      <c r="AA42" s="15">
        <f t="shared" si="15"/>
        <v>-145348.88183264009</v>
      </c>
    </row>
    <row r="43" spans="1:27" s="9" customFormat="1" ht="16.5" customHeight="1" x14ac:dyDescent="0.2">
      <c r="A43" s="1">
        <f>+A42+1</f>
        <v>30</v>
      </c>
      <c r="B43" s="8" t="s">
        <v>23</v>
      </c>
      <c r="C43" s="10">
        <f>+C42</f>
        <v>-2872450.6666666665</v>
      </c>
      <c r="D43" s="10">
        <f t="shared" ref="D43:AA43" si="16">+C43+D42</f>
        <v>-2447468.333333333</v>
      </c>
      <c r="E43" s="10">
        <f t="shared" si="16"/>
        <v>-2130859.2314297757</v>
      </c>
      <c r="F43" s="10">
        <f t="shared" si="16"/>
        <v>-1561045.0480033723</v>
      </c>
      <c r="G43" s="10">
        <f t="shared" si="16"/>
        <v>-1003904.4371488795</v>
      </c>
      <c r="H43" s="10">
        <f t="shared" si="16"/>
        <v>-459488.68446629704</v>
      </c>
      <c r="I43" s="10">
        <f t="shared" si="16"/>
        <v>72149.898732375121</v>
      </c>
      <c r="J43" s="10">
        <f t="shared" si="16"/>
        <v>596012.60119485203</v>
      </c>
      <c r="K43" s="10">
        <f>+J43+K42</f>
        <v>411124.99823212891</v>
      </c>
      <c r="L43" s="10">
        <f t="shared" si="16"/>
        <v>218351.57666142096</v>
      </c>
      <c r="M43" s="10">
        <f t="shared" si="16"/>
        <v>17635.71303628746</v>
      </c>
      <c r="N43" s="10">
        <f t="shared" si="16"/>
        <v>-191080.34855864092</v>
      </c>
      <c r="O43" s="10">
        <f t="shared" si="16"/>
        <v>-380055.70642111526</v>
      </c>
      <c r="P43" s="10">
        <f t="shared" si="16"/>
        <v>-553899.48309548001</v>
      </c>
      <c r="Q43" s="10">
        <f t="shared" si="16"/>
        <v>-716312.1962531677</v>
      </c>
      <c r="R43" s="10">
        <f t="shared" si="16"/>
        <v>-870267.74406000064</v>
      </c>
      <c r="S43" s="10">
        <f t="shared" si="16"/>
        <v>-1018158.9987578866</v>
      </c>
      <c r="T43" s="10">
        <f t="shared" si="16"/>
        <v>-1161914.2869237862</v>
      </c>
      <c r="U43" s="10">
        <f t="shared" si="16"/>
        <v>-1303090.5791783715</v>
      </c>
      <c r="V43" s="10">
        <f t="shared" si="16"/>
        <v>-1442948.0475644658</v>
      </c>
      <c r="W43" s="10">
        <f t="shared" si="16"/>
        <v>-1582509.7171735389</v>
      </c>
      <c r="X43" s="10">
        <f t="shared" si="16"/>
        <v>-1722609.1932851218</v>
      </c>
      <c r="Y43" s="10">
        <f t="shared" si="16"/>
        <v>-1863928.8490333222</v>
      </c>
      <c r="Z43" s="10">
        <f t="shared" si="16"/>
        <v>-2007030.3816141181</v>
      </c>
      <c r="AA43" s="10">
        <f t="shared" si="16"/>
        <v>-2152379.263446758</v>
      </c>
    </row>
    <row r="44" spans="1:27" ht="9.75" customHeight="1" x14ac:dyDescent="0.2"/>
    <row r="45" spans="1:27" ht="16.5" customHeight="1" x14ac:dyDescent="0.2">
      <c r="A45" s="1">
        <f>+A43+1</f>
        <v>31</v>
      </c>
      <c r="B45" s="7" t="s">
        <v>80</v>
      </c>
      <c r="C45" s="7">
        <f>IF(C43&lt;=0,0,C43*Daten!$P$4)</f>
        <v>0</v>
      </c>
      <c r="D45" s="7">
        <f>IF(D43&lt;=0,0,D43*Daten!$P$4)</f>
        <v>0</v>
      </c>
      <c r="E45" s="7">
        <f>IF(E43&lt;=0,0,E43*Daten!$P$4)</f>
        <v>0</v>
      </c>
      <c r="F45" s="7">
        <f>IF(F43&lt;=0,0,F43*Daten!$P$4)</f>
        <v>0</v>
      </c>
      <c r="G45" s="7">
        <f>IF(G43&lt;=0,0,G43*Daten!$P$4)</f>
        <v>0</v>
      </c>
      <c r="H45" s="7">
        <f>IF(H43&lt;=0,0,H43*Daten!$P$4)</f>
        <v>0</v>
      </c>
      <c r="I45" s="7">
        <f>IF(I43&lt;=0,0,I43*Daten!$P$4)</f>
        <v>1082.2484809856269</v>
      </c>
      <c r="J45" s="7">
        <f>IF(J43&lt;=0,0,J43*Daten!$P$4)</f>
        <v>8940.1890179227794</v>
      </c>
      <c r="K45" s="7">
        <f>IF(K43&lt;=0,0,K43*Daten!$P$4)</f>
        <v>6166.8749734819339</v>
      </c>
      <c r="L45" s="7">
        <f>IF(L43&lt;=0,0,L43*Daten!$P$4)</f>
        <v>3275.2736499213142</v>
      </c>
      <c r="M45" s="7">
        <f>IF(M43&lt;=0,0,M43*Daten!$P$4)</f>
        <v>264.53569554431186</v>
      </c>
      <c r="N45" s="7">
        <f>IF(N43&lt;=0,0,N43*Daten!$P$4)</f>
        <v>0</v>
      </c>
      <c r="O45" s="7">
        <f>IF(O43&lt;=0,0,O43*Daten!$P$4)</f>
        <v>0</v>
      </c>
      <c r="P45" s="7">
        <f>IF(P43&lt;=0,0,P43*Daten!$P$4)</f>
        <v>0</v>
      </c>
      <c r="Q45" s="7">
        <f>IF(Q43&lt;=0,0,Q43*Daten!$P$4)</f>
        <v>0</v>
      </c>
      <c r="R45" s="7">
        <f>IF(R43&lt;=0,0,R43*Daten!$P$4)</f>
        <v>0</v>
      </c>
      <c r="S45" s="7">
        <f>IF(S43&lt;=0,0,S43*Daten!$P$4)</f>
        <v>0</v>
      </c>
      <c r="T45" s="7">
        <f>IF(T43&lt;=0,0,T43*Daten!$P$4)</f>
        <v>0</v>
      </c>
      <c r="U45" s="7">
        <f>IF(U43&lt;=0,0,U43*Daten!$P$4)</f>
        <v>0</v>
      </c>
      <c r="V45" s="7">
        <f>IF(V43&lt;=0,0,V43*Daten!$P$4)</f>
        <v>0</v>
      </c>
      <c r="W45" s="7">
        <f>IF(W43&lt;=0,0,W43*Daten!$P$4)</f>
        <v>0</v>
      </c>
      <c r="X45" s="7">
        <f>IF(X43&lt;=0,0,X43*Daten!$P$4)</f>
        <v>0</v>
      </c>
      <c r="Y45" s="7">
        <f>IF(Y43&lt;=0,0,Y43*Daten!$P$4)</f>
        <v>0</v>
      </c>
      <c r="Z45" s="7">
        <f>IF(Z43&lt;=0,0,Z43*Daten!$P$4)</f>
        <v>0</v>
      </c>
      <c r="AA45" s="7">
        <f>IF(AA43&lt;=0,0,AA43*Daten!$P$4)</f>
        <v>0</v>
      </c>
    </row>
    <row r="46" spans="1:27" ht="16.5" customHeight="1" x14ac:dyDescent="0.2">
      <c r="A46" s="1">
        <f>+A45+1</f>
        <v>32</v>
      </c>
      <c r="B46" s="7" t="s">
        <v>79</v>
      </c>
      <c r="C46" s="7">
        <f>IF(C43&gt;=0,0,C43*Daten!$P$3)</f>
        <v>-86173.51999999999</v>
      </c>
      <c r="D46" s="7">
        <f>IF(D43&gt;=0,0,D43*Daten!$P$3)</f>
        <v>-73424.049999999988</v>
      </c>
      <c r="E46" s="7">
        <f>IF(E43&gt;=0,0,E43*Daten!$P$3)</f>
        <v>-63925.776942893266</v>
      </c>
      <c r="F46" s="7">
        <f>IF(F43&gt;=0,0,F43*Daten!$P$3)</f>
        <v>-46831.351440101163</v>
      </c>
      <c r="G46" s="7">
        <f>IF(G43&gt;=0,0,G43*Daten!$P$3)</f>
        <v>-30117.133114466385</v>
      </c>
      <c r="H46" s="7">
        <f>IF(H43&gt;=0,0,H43*Daten!$P$3)</f>
        <v>-13784.66053398891</v>
      </c>
      <c r="I46" s="7">
        <f>IF(I43&gt;=0,0,I43*Daten!$P$3)</f>
        <v>0</v>
      </c>
      <c r="J46" s="7">
        <f>IF(J43&gt;=0,0,J43*Daten!$P$3)</f>
        <v>0</v>
      </c>
      <c r="K46" s="7">
        <f>IF(K43&gt;=0,0,K43*Daten!$P$3)</f>
        <v>0</v>
      </c>
      <c r="L46" s="7">
        <f>IF(L43&gt;=0,0,L43*Daten!$P$3)</f>
        <v>0</v>
      </c>
      <c r="M46" s="7">
        <f>IF(M43&gt;=0,0,M43*Daten!$P$3)</f>
        <v>0</v>
      </c>
      <c r="N46" s="7">
        <f>IF(N43&gt;=0,0,N43*Daten!$P$3)</f>
        <v>-5732.4104567592276</v>
      </c>
      <c r="O46" s="7">
        <f>IF(O43&gt;=0,0,O43*Daten!$P$3)</f>
        <v>-11401.671192633457</v>
      </c>
      <c r="P46" s="7">
        <f>IF(P43&gt;=0,0,P43*Daten!$P$3)</f>
        <v>-16616.984492864402</v>
      </c>
      <c r="Q46" s="7">
        <f>IF(Q43&gt;=0,0,Q43*Daten!$P$3)</f>
        <v>-21489.365887595031</v>
      </c>
      <c r="R46" s="7">
        <f>IF(R43&gt;=0,0,R43*Daten!$P$3)</f>
        <v>-26108.032321800019</v>
      </c>
      <c r="S46" s="7">
        <f>IF(S43&gt;=0,0,S43*Daten!$P$3)</f>
        <v>-30544.769962736595</v>
      </c>
      <c r="T46" s="7">
        <f>IF(T43&gt;=0,0,T43*Daten!$P$3)</f>
        <v>-34857.428607713584</v>
      </c>
      <c r="U46" s="7">
        <f>IF(U43&gt;=0,0,U43*Daten!$P$3)</f>
        <v>-39092.717375351145</v>
      </c>
      <c r="V46" s="7">
        <f>IF(V43&gt;=0,0,V43*Daten!$P$3)</f>
        <v>-43288.441426933969</v>
      </c>
      <c r="W46" s="7">
        <f>IF(W43&gt;=0,0,W43*Daten!$P$3)</f>
        <v>-47475.291515206161</v>
      </c>
      <c r="X46" s="7">
        <f>IF(X43&gt;=0,0,X43*Daten!$P$3)</f>
        <v>-51678.275798553652</v>
      </c>
      <c r="Y46" s="7">
        <f>IF(Y43&gt;=0,0,Y43*Daten!$P$3)</f>
        <v>-55917.865470999663</v>
      </c>
      <c r="Z46" s="7">
        <f>IF(Z43&gt;=0,0,Z43*Daten!$P$3)</f>
        <v>-60210.91144842354</v>
      </c>
      <c r="AA46" s="7">
        <f>IF(AA43&gt;=0,0,AA43*Daten!$P$3)</f>
        <v>-64571.377903402739</v>
      </c>
    </row>
    <row r="47" spans="1:27" ht="8.25" customHeight="1" x14ac:dyDescent="0.2"/>
    <row r="48" spans="1:27" s="9" customFormat="1" ht="16.5" customHeight="1" x14ac:dyDescent="0.2">
      <c r="A48" s="1">
        <f>+A46+1</f>
        <v>33</v>
      </c>
      <c r="B48" s="8" t="s">
        <v>81</v>
      </c>
      <c r="C48" s="10">
        <f t="shared" ref="C48:AA48" si="17">+C42+C45+C46</f>
        <v>-2958624.1866666665</v>
      </c>
      <c r="D48" s="10">
        <f t="shared" si="17"/>
        <v>351558.28333333333</v>
      </c>
      <c r="E48" s="10">
        <f t="shared" si="17"/>
        <v>252683.32496066403</v>
      </c>
      <c r="F48" s="10">
        <f t="shared" si="17"/>
        <v>522982.83198630228</v>
      </c>
      <c r="G48" s="10">
        <f t="shared" si="17"/>
        <v>527023.47774002631</v>
      </c>
      <c r="H48" s="10">
        <f t="shared" si="17"/>
        <v>530631.09214859351</v>
      </c>
      <c r="I48" s="10">
        <f t="shared" si="17"/>
        <v>532720.8316796578</v>
      </c>
      <c r="J48" s="10">
        <f t="shared" si="17"/>
        <v>532802.89148039964</v>
      </c>
      <c r="K48" s="10">
        <f>+K42+K45+K46</f>
        <v>-178720.72798924116</v>
      </c>
      <c r="L48" s="10">
        <f t="shared" si="17"/>
        <v>-189498.14792078664</v>
      </c>
      <c r="M48" s="10">
        <f t="shared" si="17"/>
        <v>-200451.3279295892</v>
      </c>
      <c r="N48" s="10">
        <f t="shared" si="17"/>
        <v>-214448.4720516876</v>
      </c>
      <c r="O48" s="10">
        <f t="shared" si="17"/>
        <v>-200377.02905510779</v>
      </c>
      <c r="P48" s="10">
        <f t="shared" si="17"/>
        <v>-190460.76116722915</v>
      </c>
      <c r="Q48" s="10">
        <f t="shared" si="17"/>
        <v>-183902.07904528276</v>
      </c>
      <c r="R48" s="10">
        <f t="shared" si="17"/>
        <v>-180063.58012863301</v>
      </c>
      <c r="S48" s="10">
        <f t="shared" si="17"/>
        <v>-178436.02466062253</v>
      </c>
      <c r="T48" s="10">
        <f t="shared" si="17"/>
        <v>-178612.71677361321</v>
      </c>
      <c r="U48" s="10">
        <f t="shared" si="17"/>
        <v>-180269.00962993657</v>
      </c>
      <c r="V48" s="10">
        <f t="shared" si="17"/>
        <v>-183145.90981302835</v>
      </c>
      <c r="W48" s="10">
        <f t="shared" si="17"/>
        <v>-187036.96112427919</v>
      </c>
      <c r="X48" s="10">
        <f t="shared" si="17"/>
        <v>-191777.75191013655</v>
      </c>
      <c r="Y48" s="10">
        <f t="shared" si="17"/>
        <v>-197237.52121919999</v>
      </c>
      <c r="Z48" s="10">
        <f t="shared" si="17"/>
        <v>-203312.44402921942</v>
      </c>
      <c r="AA48" s="10">
        <f t="shared" si="17"/>
        <v>-209920.25973604282</v>
      </c>
    </row>
    <row r="49" spans="1:27" s="9" customFormat="1" ht="16.5" customHeight="1" x14ac:dyDescent="0.2">
      <c r="A49" s="1">
        <f>+A48+1</f>
        <v>34</v>
      </c>
      <c r="B49" s="8" t="s">
        <v>90</v>
      </c>
      <c r="C49" s="10">
        <f>+C48</f>
        <v>-2958624.1866666665</v>
      </c>
      <c r="D49" s="10">
        <f t="shared" ref="D49:AA49" si="18">+C49+D48</f>
        <v>-2607065.9033333333</v>
      </c>
      <c r="E49" s="10">
        <f t="shared" si="18"/>
        <v>-2354382.5783726694</v>
      </c>
      <c r="F49" s="10">
        <f t="shared" si="18"/>
        <v>-1831399.7463863671</v>
      </c>
      <c r="G49" s="10">
        <f t="shared" si="18"/>
        <v>-1304376.2686463408</v>
      </c>
      <c r="H49" s="10">
        <f t="shared" si="18"/>
        <v>-773745.17649774731</v>
      </c>
      <c r="I49" s="10">
        <f t="shared" si="18"/>
        <v>-241024.34481808951</v>
      </c>
      <c r="J49" s="10">
        <f t="shared" si="18"/>
        <v>291778.54666231014</v>
      </c>
      <c r="K49" s="10">
        <f t="shared" si="18"/>
        <v>113057.81867306898</v>
      </c>
      <c r="L49" s="10">
        <f t="shared" si="18"/>
        <v>-76440.329247717658</v>
      </c>
      <c r="M49" s="10">
        <f t="shared" si="18"/>
        <v>-276891.65717730683</v>
      </c>
      <c r="N49" s="10">
        <f t="shared" si="18"/>
        <v>-491340.12922899442</v>
      </c>
      <c r="O49" s="10">
        <f t="shared" si="18"/>
        <v>-691717.15828410222</v>
      </c>
      <c r="P49" s="10">
        <f t="shared" si="18"/>
        <v>-882177.91945133137</v>
      </c>
      <c r="Q49" s="10">
        <f t="shared" si="18"/>
        <v>-1066079.9984966142</v>
      </c>
      <c r="R49" s="10">
        <f t="shared" si="18"/>
        <v>-1246143.5786252471</v>
      </c>
      <c r="S49" s="10">
        <f t="shared" si="18"/>
        <v>-1424579.6032858696</v>
      </c>
      <c r="T49" s="10">
        <f t="shared" si="18"/>
        <v>-1603192.3200594827</v>
      </c>
      <c r="U49" s="10">
        <f t="shared" si="18"/>
        <v>-1783461.3296894194</v>
      </c>
      <c r="V49" s="10">
        <f t="shared" si="18"/>
        <v>-1966607.2395024477</v>
      </c>
      <c r="W49" s="10">
        <f t="shared" si="18"/>
        <v>-2153644.2006267267</v>
      </c>
      <c r="X49" s="10">
        <f t="shared" si="18"/>
        <v>-2345421.9525368633</v>
      </c>
      <c r="Y49" s="10">
        <f t="shared" si="18"/>
        <v>-2542659.4737560633</v>
      </c>
      <c r="Z49" s="10">
        <f t="shared" si="18"/>
        <v>-2745971.9177852827</v>
      </c>
      <c r="AA49" s="10">
        <f t="shared" si="18"/>
        <v>-2955892.1775213256</v>
      </c>
    </row>
    <row r="50" spans="1:27" s="2" customFormat="1" ht="9" customHeight="1" x14ac:dyDescent="0.2">
      <c r="A50" s="1"/>
      <c r="B50" s="3"/>
    </row>
    <row r="51" spans="1:27" ht="16.5" customHeight="1" x14ac:dyDescent="0.2">
      <c r="A51" s="1">
        <f>+A49+1</f>
        <v>35</v>
      </c>
      <c r="B51" s="7" t="s">
        <v>119</v>
      </c>
      <c r="C51" s="7">
        <f>+C48/Daten!$C$3</f>
        <v>-310.38860539935655</v>
      </c>
      <c r="D51" s="7">
        <f>+D48/Daten!$C$3</f>
        <v>36.881901314869211</v>
      </c>
      <c r="E51" s="7">
        <f>+E48/Daten!$C$3</f>
        <v>26.508951422646248</v>
      </c>
      <c r="F51" s="7">
        <f>+F48/Daten!$C$3</f>
        <v>54.866012587736286</v>
      </c>
      <c r="G51" s="7">
        <f>+G48/Daten!$C$3</f>
        <v>55.289915835084592</v>
      </c>
      <c r="H51" s="7">
        <f>+H48/Daten!$C$3</f>
        <v>55.668389860322442</v>
      </c>
      <c r="I51" s="7">
        <f>+I48/Daten!$C$3</f>
        <v>55.887623969750081</v>
      </c>
      <c r="J51" s="7">
        <f>+J48/Daten!$C$3</f>
        <v>55.896232845195094</v>
      </c>
      <c r="K51" s="7">
        <f>+K48/Daten!$C$3</f>
        <v>-18.749551824301424</v>
      </c>
      <c r="L51" s="7">
        <f>+L48/Daten!$C$3</f>
        <v>-19.880208552327595</v>
      </c>
      <c r="M51" s="7">
        <f>+M48/Daten!$C$3</f>
        <v>-21.029304230968233</v>
      </c>
      <c r="N51" s="7">
        <f>+N48/Daten!$C$3</f>
        <v>-22.497741507730549</v>
      </c>
      <c r="O51" s="7">
        <f>+O48/Daten!$C$3</f>
        <v>-21.021509552571107</v>
      </c>
      <c r="P51" s="7">
        <f>+P48/Daten!$C$3</f>
        <v>-19.981196093918292</v>
      </c>
      <c r="Q51" s="7">
        <f>+Q48/Daten!$C$3</f>
        <v>-19.293126211213046</v>
      </c>
      <c r="R51" s="7">
        <f>+R48/Daten!$C$3</f>
        <v>-18.890430143582986</v>
      </c>
      <c r="S51" s="7">
        <f>+S48/Daten!$C$3</f>
        <v>-18.719683661416546</v>
      </c>
      <c r="T51" s="7">
        <f>+T48/Daten!$C$3</f>
        <v>-18.738220391692533</v>
      </c>
      <c r="U51" s="7">
        <f>+U48/Daten!$C$3</f>
        <v>-18.911981706875427</v>
      </c>
      <c r="V51" s="7">
        <f>+V48/Daten!$C$3</f>
        <v>-19.213796665235876</v>
      </c>
      <c r="W51" s="7">
        <f>+W48/Daten!$C$3</f>
        <v>-19.622005992895424</v>
      </c>
      <c r="X51" s="7">
        <f>+X48/Daten!$C$3</f>
        <v>-20.119361299846471</v>
      </c>
      <c r="Y51" s="7">
        <f>+Y48/Daten!$C$3</f>
        <v>-20.692144483759964</v>
      </c>
      <c r="Z51" s="7">
        <f>+Z48/Daten!$C$3</f>
        <v>-21.329463284643246</v>
      </c>
      <c r="AA51" s="7">
        <f>+AA48/Daten!$C$3</f>
        <v>-22.0226877608102</v>
      </c>
    </row>
    <row r="52" spans="1:27" s="9" customFormat="1" ht="16.5" customHeight="1" x14ac:dyDescent="0.2">
      <c r="A52" s="1">
        <f>+A51+1</f>
        <v>36</v>
      </c>
      <c r="B52" s="14" t="s">
        <v>120</v>
      </c>
      <c r="C52" s="14">
        <f>+C51</f>
        <v>-310.38860539935655</v>
      </c>
      <c r="D52" s="14">
        <f t="shared" ref="D52:AA52" si="19">+C52+D51</f>
        <v>-273.50670408448735</v>
      </c>
      <c r="E52" s="14">
        <f t="shared" si="19"/>
        <v>-246.9977526618411</v>
      </c>
      <c r="F52" s="14">
        <f t="shared" si="19"/>
        <v>-192.13174007410481</v>
      </c>
      <c r="G52" s="14">
        <f t="shared" si="19"/>
        <v>-136.84182423902021</v>
      </c>
      <c r="H52" s="14">
        <f t="shared" si="19"/>
        <v>-81.173434378697777</v>
      </c>
      <c r="I52" s="14">
        <f t="shared" si="19"/>
        <v>-25.285810408947697</v>
      </c>
      <c r="J52" s="14">
        <f t="shared" si="19"/>
        <v>30.610422436247397</v>
      </c>
      <c r="K52" s="14">
        <f t="shared" si="19"/>
        <v>11.860870611945973</v>
      </c>
      <c r="L52" s="14">
        <f t="shared" si="19"/>
        <v>-8.0193379403816216</v>
      </c>
      <c r="M52" s="14">
        <f t="shared" si="19"/>
        <v>-29.048642171349854</v>
      </c>
      <c r="N52" s="14">
        <f t="shared" si="19"/>
        <v>-51.546383679080407</v>
      </c>
      <c r="O52" s="14">
        <f t="shared" si="19"/>
        <v>-72.56789323165151</v>
      </c>
      <c r="P52" s="14">
        <f t="shared" si="19"/>
        <v>-92.54908932556981</v>
      </c>
      <c r="Q52" s="14">
        <f t="shared" si="19"/>
        <v>-111.84221553678286</v>
      </c>
      <c r="R52" s="14">
        <f t="shared" si="19"/>
        <v>-130.73264568036583</v>
      </c>
      <c r="S52" s="14">
        <f t="shared" si="19"/>
        <v>-149.45232934178239</v>
      </c>
      <c r="T52" s="14">
        <f t="shared" si="19"/>
        <v>-168.19054973347491</v>
      </c>
      <c r="U52" s="14">
        <f t="shared" si="19"/>
        <v>-187.10253144035033</v>
      </c>
      <c r="V52" s="14">
        <f t="shared" si="19"/>
        <v>-206.31632810558619</v>
      </c>
      <c r="W52" s="14">
        <f t="shared" si="19"/>
        <v>-225.93833409848162</v>
      </c>
      <c r="X52" s="14">
        <f t="shared" si="19"/>
        <v>-246.05769539832809</v>
      </c>
      <c r="Y52" s="14">
        <f t="shared" si="19"/>
        <v>-266.74983988208805</v>
      </c>
      <c r="Z52" s="14">
        <f t="shared" si="19"/>
        <v>-288.07930316673128</v>
      </c>
      <c r="AA52" s="14">
        <f t="shared" si="19"/>
        <v>-310.10199092754146</v>
      </c>
    </row>
    <row r="55" spans="1:27" ht="16.5" customHeight="1" x14ac:dyDescent="0.2">
      <c r="B55" s="2"/>
    </row>
  </sheetData>
  <sheetProtection password="EA44" sheet="1" objects="1" scenarios="1"/>
  <mergeCells count="1">
    <mergeCell ref="L1:N1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headerFooter>
    <oddFooter>&amp;LWirtschaftlichkeit des Neubaugebietes Sterzwinkel der Gemeinde Hirschberg an der Bergstrasse&amp;RSeite |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showGridLines="0" showZeros="0" zoomScale="80" zoomScaleNormal="80" workbookViewId="0">
      <pane xSplit="2" ySplit="3" topLeftCell="C13" activePane="bottomRight" state="frozen"/>
      <selection pane="topRight" activeCell="C1" sqref="C1"/>
      <selection pane="bottomLeft" activeCell="A7" sqref="A7"/>
      <selection pane="bottomRight" activeCell="J31" sqref="J31"/>
    </sheetView>
  </sheetViews>
  <sheetFormatPr baseColWidth="10" defaultColWidth="73.5703125" defaultRowHeight="12.75" x14ac:dyDescent="0.2"/>
  <cols>
    <col min="1" max="1" width="4.5703125" style="1" customWidth="1"/>
    <col min="2" max="2" width="58.7109375" style="1" bestFit="1" customWidth="1"/>
    <col min="3" max="3" width="12.85546875" style="1" bestFit="1" customWidth="1"/>
    <col min="4" max="4" width="11.5703125" style="1" bestFit="1" customWidth="1"/>
    <col min="5" max="5" width="11.140625" style="1" bestFit="1" customWidth="1"/>
    <col min="6" max="6" width="11.5703125" style="1" bestFit="1" customWidth="1"/>
    <col min="7" max="9" width="11.140625" style="1" bestFit="1" customWidth="1"/>
    <col min="10" max="19" width="11.5703125" style="1" bestFit="1" customWidth="1"/>
    <col min="20" max="20" width="11.140625" style="1" bestFit="1" customWidth="1"/>
    <col min="21" max="26" width="11.5703125" style="1" bestFit="1" customWidth="1"/>
    <col min="27" max="27" width="11.85546875" style="1" bestFit="1" customWidth="1"/>
    <col min="28" max="16384" width="73.5703125" style="1"/>
  </cols>
  <sheetData>
    <row r="1" spans="1:27" s="13" customFormat="1" ht="16.5" customHeight="1" x14ac:dyDescent="0.25">
      <c r="A1" s="12" t="s">
        <v>159</v>
      </c>
      <c r="L1" s="18"/>
      <c r="M1" s="18"/>
      <c r="N1" s="18"/>
    </row>
    <row r="2" spans="1:27" s="2" customFormat="1" ht="16.5" customHeight="1" x14ac:dyDescent="0.2">
      <c r="D2" s="1"/>
    </row>
    <row r="3" spans="1:27" s="4" customFormat="1" ht="16.5" customHeight="1" x14ac:dyDescent="0.2">
      <c r="C3" s="5">
        <v>2009</v>
      </c>
      <c r="D3" s="5">
        <f t="shared" ref="D3:AA3" si="0">+C3+1</f>
        <v>2010</v>
      </c>
      <c r="E3" s="5">
        <f t="shared" si="0"/>
        <v>2011</v>
      </c>
      <c r="F3" s="5">
        <f t="shared" si="0"/>
        <v>2012</v>
      </c>
      <c r="G3" s="5">
        <f t="shared" si="0"/>
        <v>2013</v>
      </c>
      <c r="H3" s="5">
        <f t="shared" si="0"/>
        <v>2014</v>
      </c>
      <c r="I3" s="5">
        <f t="shared" si="0"/>
        <v>2015</v>
      </c>
      <c r="J3" s="5">
        <f t="shared" si="0"/>
        <v>2016</v>
      </c>
      <c r="K3" s="5">
        <f t="shared" si="0"/>
        <v>2017</v>
      </c>
      <c r="L3" s="5">
        <f t="shared" si="0"/>
        <v>2018</v>
      </c>
      <c r="M3" s="5">
        <f t="shared" si="0"/>
        <v>2019</v>
      </c>
      <c r="N3" s="5">
        <f t="shared" si="0"/>
        <v>2020</v>
      </c>
      <c r="O3" s="5">
        <f t="shared" si="0"/>
        <v>2021</v>
      </c>
      <c r="P3" s="5">
        <f t="shared" si="0"/>
        <v>2022</v>
      </c>
      <c r="Q3" s="5">
        <f t="shared" si="0"/>
        <v>2023</v>
      </c>
      <c r="R3" s="5">
        <f t="shared" si="0"/>
        <v>2024</v>
      </c>
      <c r="S3" s="5">
        <f t="shared" si="0"/>
        <v>2025</v>
      </c>
      <c r="T3" s="5">
        <f t="shared" si="0"/>
        <v>2026</v>
      </c>
      <c r="U3" s="5">
        <f t="shared" si="0"/>
        <v>2027</v>
      </c>
      <c r="V3" s="5">
        <f t="shared" si="0"/>
        <v>2028</v>
      </c>
      <c r="W3" s="5">
        <f t="shared" si="0"/>
        <v>2029</v>
      </c>
      <c r="X3" s="5">
        <f t="shared" si="0"/>
        <v>2030</v>
      </c>
      <c r="Y3" s="5">
        <f t="shared" si="0"/>
        <v>2031</v>
      </c>
      <c r="Z3" s="5">
        <f t="shared" si="0"/>
        <v>2032</v>
      </c>
      <c r="AA3" s="5">
        <f t="shared" si="0"/>
        <v>2033</v>
      </c>
    </row>
    <row r="4" spans="1:27" s="6" customFormat="1" ht="16.5" customHeight="1" x14ac:dyDescent="0.2"/>
    <row r="5" spans="1:27" ht="16.5" customHeight="1" x14ac:dyDescent="0.2">
      <c r="A5" s="1">
        <v>1</v>
      </c>
      <c r="B5" s="11" t="s">
        <v>16</v>
      </c>
      <c r="C5" s="7"/>
      <c r="D5" s="7"/>
      <c r="E5" s="7">
        <f>+N5*0.25</f>
        <v>146.25</v>
      </c>
      <c r="F5" s="7">
        <f>+N5*0.45</f>
        <v>263.25</v>
      </c>
      <c r="G5" s="7">
        <f>+N5*0.55</f>
        <v>321.75</v>
      </c>
      <c r="H5" s="7">
        <f>+N5*0.65</f>
        <v>380.25</v>
      </c>
      <c r="I5" s="7">
        <f>+N5*0.75</f>
        <v>438.75</v>
      </c>
      <c r="J5" s="7">
        <f>+N5*0.8</f>
        <v>468</v>
      </c>
      <c r="K5" s="7">
        <f>+N5*0.85</f>
        <v>497.25</v>
      </c>
      <c r="L5" s="7">
        <f>+N5*0.9</f>
        <v>526.5</v>
      </c>
      <c r="M5" s="7">
        <f>+N5*0.95</f>
        <v>555.75</v>
      </c>
      <c r="N5" s="7">
        <f>+Daten!J15</f>
        <v>585</v>
      </c>
      <c r="O5" s="7">
        <f t="shared" ref="O5:AA5" si="1">+N5</f>
        <v>585</v>
      </c>
      <c r="P5" s="7">
        <f t="shared" si="1"/>
        <v>585</v>
      </c>
      <c r="Q5" s="7">
        <f t="shared" si="1"/>
        <v>585</v>
      </c>
      <c r="R5" s="7">
        <f t="shared" si="1"/>
        <v>585</v>
      </c>
      <c r="S5" s="7">
        <f t="shared" si="1"/>
        <v>585</v>
      </c>
      <c r="T5" s="7">
        <f t="shared" si="1"/>
        <v>585</v>
      </c>
      <c r="U5" s="7">
        <f t="shared" si="1"/>
        <v>585</v>
      </c>
      <c r="V5" s="7">
        <f t="shared" si="1"/>
        <v>585</v>
      </c>
      <c r="W5" s="7">
        <f t="shared" si="1"/>
        <v>585</v>
      </c>
      <c r="X5" s="7">
        <f t="shared" si="1"/>
        <v>585</v>
      </c>
      <c r="Y5" s="7">
        <f t="shared" si="1"/>
        <v>585</v>
      </c>
      <c r="Z5" s="7">
        <f t="shared" si="1"/>
        <v>585</v>
      </c>
      <c r="AA5" s="7">
        <f t="shared" si="1"/>
        <v>585</v>
      </c>
    </row>
    <row r="6" spans="1:27" ht="16.5" customHeight="1" x14ac:dyDescent="0.2">
      <c r="A6" s="1">
        <f>+A5+1</f>
        <v>2</v>
      </c>
      <c r="B6" s="11" t="s">
        <v>76</v>
      </c>
      <c r="C6" s="7"/>
      <c r="D6" s="7"/>
      <c r="E6" s="7">
        <f>+E5*Daten!$L$21</f>
        <v>87.75</v>
      </c>
      <c r="F6" s="7">
        <f>+F5*Daten!$L$21</f>
        <v>157.94999999999999</v>
      </c>
      <c r="G6" s="7">
        <f>+G5*Daten!$L$21</f>
        <v>193.04999999999998</v>
      </c>
      <c r="H6" s="7">
        <f>+H5*Daten!$L$21</f>
        <v>228.15</v>
      </c>
      <c r="I6" s="7">
        <f>+I5*Daten!$L$21</f>
        <v>263.25</v>
      </c>
      <c r="J6" s="7">
        <f>+J5*Daten!$L$21</f>
        <v>280.8</v>
      </c>
      <c r="K6" s="7">
        <f>+K5*Daten!$L$21</f>
        <v>298.34999999999997</v>
      </c>
      <c r="L6" s="7">
        <f>+L5*Daten!$L$21</f>
        <v>315.89999999999998</v>
      </c>
      <c r="M6" s="7">
        <f>+M5*Daten!$L$21</f>
        <v>333.45</v>
      </c>
      <c r="N6" s="7">
        <f>+N5*Daten!$L$21</f>
        <v>351</v>
      </c>
      <c r="O6" s="7">
        <f>+O5*Daten!$L$21</f>
        <v>351</v>
      </c>
      <c r="P6" s="7">
        <f>+P5*Daten!$L$21</f>
        <v>351</v>
      </c>
      <c r="Q6" s="7">
        <f>+Q5*Daten!$L$21</f>
        <v>351</v>
      </c>
      <c r="R6" s="7">
        <f>+R5*Daten!$L$21</f>
        <v>351</v>
      </c>
      <c r="S6" s="7">
        <f>+S5*Daten!$L$21</f>
        <v>351</v>
      </c>
      <c r="T6" s="7">
        <f>+T5*Daten!$L$21</f>
        <v>351</v>
      </c>
      <c r="U6" s="7">
        <f>+U5*Daten!$L$21</f>
        <v>351</v>
      </c>
      <c r="V6" s="7">
        <f>+V5*Daten!$L$21</f>
        <v>351</v>
      </c>
      <c r="W6" s="7">
        <f>+W5*Daten!$L$21</f>
        <v>351</v>
      </c>
      <c r="X6" s="7">
        <f>+X5*Daten!$L$21</f>
        <v>351</v>
      </c>
      <c r="Y6" s="7">
        <f>+Y5*Daten!$L$21</f>
        <v>351</v>
      </c>
      <c r="Z6" s="7">
        <f>+Z5*Daten!$L$21</f>
        <v>351</v>
      </c>
      <c r="AA6" s="7">
        <f>+AA5*Daten!$L$21</f>
        <v>351</v>
      </c>
    </row>
    <row r="7" spans="1:27" ht="16.5" customHeight="1" x14ac:dyDescent="0.2">
      <c r="A7" s="1">
        <f>+A6+1</f>
        <v>3</v>
      </c>
      <c r="B7" s="11" t="s">
        <v>174</v>
      </c>
      <c r="C7" s="7"/>
      <c r="D7" s="7"/>
      <c r="E7" s="7">
        <f>+E6*Daten!$L$23</f>
        <v>5.5236051502145926</v>
      </c>
      <c r="F7" s="7">
        <f>+F6*Daten!$L$23</f>
        <v>9.9424892703862646</v>
      </c>
      <c r="G7" s="7">
        <f>+G6*Daten!$L$23</f>
        <v>12.151931330472102</v>
      </c>
      <c r="H7" s="7">
        <f>+H6*Daten!$L$23</f>
        <v>14.36137339055794</v>
      </c>
      <c r="I7" s="7">
        <f>+I6*Daten!$L$23</f>
        <v>16.570815450643778</v>
      </c>
      <c r="J7" s="7">
        <f>+J6*Daten!$L$23</f>
        <v>17.675536480686695</v>
      </c>
      <c r="K7" s="7">
        <f>+K6*Daten!$L$23</f>
        <v>18.780257510729612</v>
      </c>
      <c r="L7" s="7">
        <f>+L6*Daten!$L$23</f>
        <v>19.884978540772529</v>
      </c>
      <c r="M7" s="7">
        <f>+M6*Daten!$L$23</f>
        <v>20.98969957081545</v>
      </c>
      <c r="N7" s="7">
        <f>+N6*Daten!$L$23</f>
        <v>22.094420600858371</v>
      </c>
      <c r="O7" s="7">
        <f>+O6*Daten!$L$23</f>
        <v>22.094420600858371</v>
      </c>
      <c r="P7" s="7">
        <f>+P6*Daten!$L$23</f>
        <v>22.094420600858371</v>
      </c>
      <c r="Q7" s="7">
        <f>+Q6*Daten!$L$23</f>
        <v>22.094420600858371</v>
      </c>
      <c r="R7" s="7">
        <f>+R6*Daten!$L$23</f>
        <v>22.094420600858371</v>
      </c>
      <c r="S7" s="7">
        <f>+S6*Daten!$L$23</f>
        <v>22.094420600858371</v>
      </c>
      <c r="T7" s="7">
        <f>+T6*Daten!$L$23</f>
        <v>22.094420600858371</v>
      </c>
      <c r="U7" s="7">
        <f>+U6*Daten!$L$23</f>
        <v>22.094420600858371</v>
      </c>
      <c r="V7" s="7">
        <f>+V6*Daten!$L$23</f>
        <v>22.094420600858371</v>
      </c>
      <c r="W7" s="7">
        <f>+W6*Daten!$L$23</f>
        <v>22.094420600858371</v>
      </c>
      <c r="X7" s="7">
        <f>+X6*Daten!$L$23</f>
        <v>22.094420600858371</v>
      </c>
      <c r="Y7" s="7">
        <f>+Y6*Daten!$L$23</f>
        <v>22.094420600858371</v>
      </c>
      <c r="Z7" s="7">
        <f>+Z6*Daten!$L$23</f>
        <v>22.094420600858371</v>
      </c>
      <c r="AA7" s="7">
        <f>+AA6*Daten!$L$23</f>
        <v>22.094420600858371</v>
      </c>
    </row>
    <row r="8" spans="1:27" ht="16.5" customHeight="1" x14ac:dyDescent="0.2">
      <c r="A8" s="1">
        <f t="shared" ref="A8:A12" si="2">+A7+1</f>
        <v>4</v>
      </c>
      <c r="B8" s="11" t="s">
        <v>172</v>
      </c>
      <c r="C8" s="7"/>
      <c r="D8" s="7"/>
      <c r="E8" s="7">
        <f>+E7</f>
        <v>5.5236051502145926</v>
      </c>
      <c r="F8" s="7">
        <f t="shared" ref="F8:N8" si="3">+F7</f>
        <v>9.9424892703862646</v>
      </c>
      <c r="G8" s="7">
        <f t="shared" si="3"/>
        <v>12.151931330472102</v>
      </c>
      <c r="H8" s="7">
        <f t="shared" si="3"/>
        <v>14.36137339055794</v>
      </c>
      <c r="I8" s="7">
        <f t="shared" si="3"/>
        <v>16.570815450643778</v>
      </c>
      <c r="J8" s="7">
        <f t="shared" si="3"/>
        <v>17.675536480686695</v>
      </c>
      <c r="K8" s="7">
        <f t="shared" si="3"/>
        <v>18.780257510729612</v>
      </c>
      <c r="L8" s="7">
        <f t="shared" si="3"/>
        <v>19.884978540772529</v>
      </c>
      <c r="M8" s="7">
        <f t="shared" si="3"/>
        <v>20.98969957081545</v>
      </c>
      <c r="N8" s="7">
        <f t="shared" si="3"/>
        <v>22.094420600858371</v>
      </c>
      <c r="O8" s="7">
        <f>+N8*0.8</f>
        <v>17.675536480686699</v>
      </c>
      <c r="P8" s="7">
        <f t="shared" ref="P8:AA8" si="4">+O8*0.8</f>
        <v>14.14042918454936</v>
      </c>
      <c r="Q8" s="7">
        <f t="shared" si="4"/>
        <v>11.312343347639489</v>
      </c>
      <c r="R8" s="7">
        <f t="shared" si="4"/>
        <v>9.0498746781115909</v>
      </c>
      <c r="S8" s="7">
        <f t="shared" si="4"/>
        <v>7.239899742489273</v>
      </c>
      <c r="T8" s="7">
        <f t="shared" si="4"/>
        <v>5.7919197939914184</v>
      </c>
      <c r="U8" s="7">
        <f t="shared" si="4"/>
        <v>4.6335358351931353</v>
      </c>
      <c r="V8" s="7">
        <f t="shared" si="4"/>
        <v>3.7068286681545084</v>
      </c>
      <c r="W8" s="7">
        <f t="shared" si="4"/>
        <v>2.965462934523607</v>
      </c>
      <c r="X8" s="7">
        <f t="shared" si="4"/>
        <v>2.3723703476188858</v>
      </c>
      <c r="Y8" s="7">
        <f t="shared" si="4"/>
        <v>1.8978962780951087</v>
      </c>
      <c r="Z8" s="7">
        <f t="shared" si="4"/>
        <v>1.5183170224760871</v>
      </c>
      <c r="AA8" s="7">
        <f t="shared" si="4"/>
        <v>1.2146536179808698</v>
      </c>
    </row>
    <row r="9" spans="1:27" ht="16.5" customHeight="1" x14ac:dyDescent="0.2">
      <c r="A9" s="1">
        <f t="shared" si="2"/>
        <v>5</v>
      </c>
      <c r="B9" s="11" t="s">
        <v>183</v>
      </c>
      <c r="C9" s="7"/>
      <c r="D9" s="7"/>
      <c r="E9" s="7">
        <f>+E6*Daten!$L$25</f>
        <v>8.6620171673819737</v>
      </c>
      <c r="F9" s="7">
        <f>+F6*Daten!$L$25</f>
        <v>15.591630901287552</v>
      </c>
      <c r="G9" s="7">
        <f>+G6*Daten!$L$25</f>
        <v>19.05643776824034</v>
      </c>
      <c r="H9" s="7">
        <f>+H6*Daten!$L$25</f>
        <v>22.521244635193131</v>
      </c>
      <c r="I9" s="7">
        <f>+I6*Daten!$L$25</f>
        <v>25.986051502145923</v>
      </c>
      <c r="J9" s="7">
        <f>+J6*Daten!$L$25</f>
        <v>27.718454935622319</v>
      </c>
      <c r="K9" s="7">
        <f>+K6*Daten!$L$25</f>
        <v>29.450858369098707</v>
      </c>
      <c r="L9" s="7">
        <f>+L6*Daten!$L$25</f>
        <v>31.183261802575103</v>
      </c>
      <c r="M9" s="7">
        <f>+M6*Daten!$L$25</f>
        <v>32.915665236051503</v>
      </c>
      <c r="N9" s="7">
        <f>+N6*Daten!$L$25</f>
        <v>34.648068669527895</v>
      </c>
      <c r="O9" s="7">
        <f>+O6*Daten!$L$25</f>
        <v>34.648068669527895</v>
      </c>
      <c r="P9" s="7">
        <f>+P6*Daten!$L$25</f>
        <v>34.648068669527895</v>
      </c>
      <c r="Q9" s="7">
        <f>+Q6*Daten!$L$25</f>
        <v>34.648068669527895</v>
      </c>
      <c r="R9" s="7">
        <f>+R6*Daten!$L$25</f>
        <v>34.648068669527895</v>
      </c>
      <c r="S9" s="7">
        <f>+S6*Daten!$L$25</f>
        <v>34.648068669527895</v>
      </c>
      <c r="T9" s="7">
        <f>+T6*Daten!$L$25</f>
        <v>34.648068669527895</v>
      </c>
      <c r="U9" s="7">
        <f>+U6*Daten!$L$25</f>
        <v>34.648068669527895</v>
      </c>
      <c r="V9" s="7">
        <f>+V6*Daten!$L$25</f>
        <v>34.648068669527895</v>
      </c>
      <c r="W9" s="7">
        <f>+W6*Daten!$L$25</f>
        <v>34.648068669527895</v>
      </c>
      <c r="X9" s="7">
        <f>+X6*Daten!$L$25</f>
        <v>34.648068669527895</v>
      </c>
      <c r="Y9" s="7">
        <f>+Y6*Daten!$L$25</f>
        <v>34.648068669527895</v>
      </c>
      <c r="Z9" s="7">
        <f>+Z6*Daten!$L$25</f>
        <v>34.648068669527895</v>
      </c>
      <c r="AA9" s="7">
        <f>+AA6*Daten!$L$25</f>
        <v>34.648068669527895</v>
      </c>
    </row>
    <row r="10" spans="1:27" ht="16.5" customHeight="1" x14ac:dyDescent="0.2">
      <c r="A10" s="1">
        <f t="shared" si="2"/>
        <v>6</v>
      </c>
      <c r="B10" s="11" t="s">
        <v>173</v>
      </c>
      <c r="C10" s="7"/>
      <c r="D10" s="7"/>
      <c r="E10" s="7">
        <f>+E9</f>
        <v>8.6620171673819737</v>
      </c>
      <c r="F10" s="7">
        <f t="shared" ref="F10:N10" si="5">+F9</f>
        <v>15.591630901287552</v>
      </c>
      <c r="G10" s="7">
        <f t="shared" si="5"/>
        <v>19.05643776824034</v>
      </c>
      <c r="H10" s="7">
        <f t="shared" si="5"/>
        <v>22.521244635193131</v>
      </c>
      <c r="I10" s="7">
        <f t="shared" si="5"/>
        <v>25.986051502145923</v>
      </c>
      <c r="J10" s="7">
        <f t="shared" si="5"/>
        <v>27.718454935622319</v>
      </c>
      <c r="K10" s="7">
        <f t="shared" si="5"/>
        <v>29.450858369098707</v>
      </c>
      <c r="L10" s="7">
        <f t="shared" si="5"/>
        <v>31.183261802575103</v>
      </c>
      <c r="M10" s="7">
        <f t="shared" si="5"/>
        <v>32.915665236051503</v>
      </c>
      <c r="N10" s="7">
        <f t="shared" si="5"/>
        <v>34.648068669527895</v>
      </c>
      <c r="O10" s="7">
        <f>+N10*0.8</f>
        <v>27.718454935622319</v>
      </c>
      <c r="P10" s="7">
        <f t="shared" ref="P10:AA10" si="6">+O10*0.8</f>
        <v>22.174763948497855</v>
      </c>
      <c r="Q10" s="7">
        <f t="shared" si="6"/>
        <v>17.739811158798286</v>
      </c>
      <c r="R10" s="7">
        <f t="shared" si="6"/>
        <v>14.191848927038629</v>
      </c>
      <c r="S10" s="7">
        <f t="shared" si="6"/>
        <v>11.353479141630904</v>
      </c>
      <c r="T10" s="7">
        <f t="shared" si="6"/>
        <v>9.0827833133047235</v>
      </c>
      <c r="U10" s="7">
        <f t="shared" si="6"/>
        <v>7.2662266506437794</v>
      </c>
      <c r="V10" s="7">
        <f t="shared" si="6"/>
        <v>5.812981320515024</v>
      </c>
      <c r="W10" s="7">
        <f t="shared" si="6"/>
        <v>4.650385056412019</v>
      </c>
      <c r="X10" s="7">
        <f t="shared" si="6"/>
        <v>3.7203080451296153</v>
      </c>
      <c r="Y10" s="7">
        <f t="shared" si="6"/>
        <v>2.9762464361036924</v>
      </c>
      <c r="Z10" s="7">
        <f t="shared" si="6"/>
        <v>2.3809971488829542</v>
      </c>
      <c r="AA10" s="7">
        <f t="shared" si="6"/>
        <v>1.9047977191063634</v>
      </c>
    </row>
    <row r="11" spans="1:27" ht="16.5" customHeight="1" x14ac:dyDescent="0.2">
      <c r="A11" s="1">
        <f t="shared" si="2"/>
        <v>7</v>
      </c>
      <c r="B11" s="11" t="s">
        <v>184</v>
      </c>
      <c r="C11" s="7"/>
      <c r="D11" s="7"/>
      <c r="E11" s="7">
        <f>+E6*Daten!$L$27</f>
        <v>57.997854077253223</v>
      </c>
      <c r="F11" s="7">
        <f>+F6*Daten!$L$27</f>
        <v>104.3961373390558</v>
      </c>
      <c r="G11" s="7">
        <f>+G6*Daten!$L$27</f>
        <v>127.59527896995708</v>
      </c>
      <c r="H11" s="7">
        <f>+H6*Daten!$L$27</f>
        <v>150.79442060085839</v>
      </c>
      <c r="I11" s="7">
        <f>+I6*Daten!$L$27</f>
        <v>173.99356223175965</v>
      </c>
      <c r="J11" s="7">
        <f>+J6*Daten!$L$27</f>
        <v>185.59313304721033</v>
      </c>
      <c r="K11" s="7">
        <f>+K6*Daten!$L$27</f>
        <v>197.19270386266092</v>
      </c>
      <c r="L11" s="7">
        <f>+L6*Daten!$L$27</f>
        <v>208.7922746781116</v>
      </c>
      <c r="M11" s="7">
        <f>+M6*Daten!$L$27</f>
        <v>220.39184549356224</v>
      </c>
      <c r="N11" s="7">
        <f>+N6*Daten!$L$27</f>
        <v>231.99141630901289</v>
      </c>
      <c r="O11" s="7">
        <f>+O6*Daten!$L$27</f>
        <v>231.99141630901289</v>
      </c>
      <c r="P11" s="7">
        <f>+P6*Daten!$L$27</f>
        <v>231.99141630901289</v>
      </c>
      <c r="Q11" s="7">
        <f>+Q6*Daten!$L$27</f>
        <v>231.99141630901289</v>
      </c>
      <c r="R11" s="7">
        <f>+R6*Daten!$L$27</f>
        <v>231.99141630901289</v>
      </c>
      <c r="S11" s="7">
        <f>+S6*Daten!$L$27</f>
        <v>231.99141630901289</v>
      </c>
      <c r="T11" s="7">
        <f>+T6*Daten!$L$27</f>
        <v>231.99141630901289</v>
      </c>
      <c r="U11" s="7">
        <f>+U6*Daten!$L$27</f>
        <v>231.99141630901289</v>
      </c>
      <c r="V11" s="7">
        <f>+V6*Daten!$L$27</f>
        <v>231.99141630901289</v>
      </c>
      <c r="W11" s="7">
        <f>+W6*Daten!$L$27</f>
        <v>231.99141630901289</v>
      </c>
      <c r="X11" s="7">
        <f>+X6*Daten!$L$27</f>
        <v>231.99141630901289</v>
      </c>
      <c r="Y11" s="7">
        <f>+Y6*Daten!$L$27</f>
        <v>231.99141630901289</v>
      </c>
      <c r="Z11" s="7">
        <f>+Z6*Daten!$L$27</f>
        <v>231.99141630901289</v>
      </c>
      <c r="AA11" s="7">
        <f>+AA6*Daten!$L$27</f>
        <v>231.99141630901289</v>
      </c>
    </row>
    <row r="12" spans="1:27" ht="16.5" customHeight="1" x14ac:dyDescent="0.2">
      <c r="A12" s="1">
        <f t="shared" si="2"/>
        <v>8</v>
      </c>
      <c r="B12" s="11" t="s">
        <v>28</v>
      </c>
      <c r="C12" s="7"/>
      <c r="D12" s="7"/>
      <c r="E12" s="7">
        <f t="shared" ref="E12:AA12" si="7">+E5/3</f>
        <v>48.75</v>
      </c>
      <c r="F12" s="7">
        <f t="shared" si="7"/>
        <v>87.75</v>
      </c>
      <c r="G12" s="7">
        <f t="shared" si="7"/>
        <v>107.25</v>
      </c>
      <c r="H12" s="7">
        <f t="shared" si="7"/>
        <v>126.75</v>
      </c>
      <c r="I12" s="7">
        <f t="shared" si="7"/>
        <v>146.25</v>
      </c>
      <c r="J12" s="7">
        <f t="shared" si="7"/>
        <v>156</v>
      </c>
      <c r="K12" s="7">
        <f t="shared" si="7"/>
        <v>165.75</v>
      </c>
      <c r="L12" s="7">
        <f t="shared" si="7"/>
        <v>175.5</v>
      </c>
      <c r="M12" s="7">
        <f t="shared" si="7"/>
        <v>185.25</v>
      </c>
      <c r="N12" s="7">
        <f t="shared" si="7"/>
        <v>195</v>
      </c>
      <c r="O12" s="7">
        <f t="shared" si="7"/>
        <v>195</v>
      </c>
      <c r="P12" s="7">
        <f t="shared" si="7"/>
        <v>195</v>
      </c>
      <c r="Q12" s="7">
        <f t="shared" si="7"/>
        <v>195</v>
      </c>
      <c r="R12" s="7">
        <f t="shared" si="7"/>
        <v>195</v>
      </c>
      <c r="S12" s="7">
        <f t="shared" si="7"/>
        <v>195</v>
      </c>
      <c r="T12" s="7">
        <f t="shared" si="7"/>
        <v>195</v>
      </c>
      <c r="U12" s="7">
        <f t="shared" si="7"/>
        <v>195</v>
      </c>
      <c r="V12" s="7">
        <f t="shared" si="7"/>
        <v>195</v>
      </c>
      <c r="W12" s="7">
        <f t="shared" si="7"/>
        <v>195</v>
      </c>
      <c r="X12" s="7">
        <f t="shared" si="7"/>
        <v>195</v>
      </c>
      <c r="Y12" s="7">
        <f t="shared" si="7"/>
        <v>195</v>
      </c>
      <c r="Z12" s="7">
        <f t="shared" si="7"/>
        <v>195</v>
      </c>
      <c r="AA12" s="7">
        <f t="shared" si="7"/>
        <v>195</v>
      </c>
    </row>
    <row r="13" spans="1:27" customFormat="1" ht="9.75" customHeight="1" x14ac:dyDescent="0.2">
      <c r="A13" s="1"/>
    </row>
    <row r="14" spans="1:27" ht="16.5" customHeight="1" x14ac:dyDescent="0.2">
      <c r="B14" s="3" t="s">
        <v>4</v>
      </c>
    </row>
    <row r="15" spans="1:27" ht="5.25" customHeight="1" x14ac:dyDescent="0.2">
      <c r="B15" s="3"/>
    </row>
    <row r="16" spans="1:27" ht="16.5" customHeight="1" x14ac:dyDescent="0.2">
      <c r="A16" s="1">
        <f>+A12+1</f>
        <v>9</v>
      </c>
      <c r="B16" s="17" t="s">
        <v>77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 customHeight="1" x14ac:dyDescent="0.2">
      <c r="A17" s="1">
        <f>+A16+1</f>
        <v>10</v>
      </c>
      <c r="B17" s="7" t="s">
        <v>9</v>
      </c>
      <c r="C17" s="7"/>
      <c r="D17" s="7"/>
      <c r="E17" s="7">
        <f>E11*Daten!$C$40</f>
        <v>37128.302692275982</v>
      </c>
      <c r="F17" s="7">
        <f>F11*Daten!$C$40</f>
        <v>66830.944846096769</v>
      </c>
      <c r="G17" s="7">
        <f>G11*Daten!$C$40</f>
        <v>81682.265923007144</v>
      </c>
      <c r="H17" s="7">
        <f>H11*Daten!$C$40</f>
        <v>96533.586999917548</v>
      </c>
      <c r="I17" s="7">
        <f>I11*Daten!$C$40</f>
        <v>111384.90807682792</v>
      </c>
      <c r="J17" s="7">
        <f>J11*Daten!$C$40</f>
        <v>118810.56861528315</v>
      </c>
      <c r="K17" s="7">
        <f>K11*Daten!$C$40</f>
        <v>126236.22915373831</v>
      </c>
      <c r="L17" s="7">
        <f>L11*Daten!$C$40</f>
        <v>133661.88969219354</v>
      </c>
      <c r="M17" s="7">
        <f>M11*Daten!$C$40</f>
        <v>141087.55023064872</v>
      </c>
      <c r="N17" s="7">
        <f>N11*Daten!$C$40</f>
        <v>148513.21076910393</v>
      </c>
      <c r="O17" s="7">
        <f>O11*Daten!$C$40</f>
        <v>148513.21076910393</v>
      </c>
      <c r="P17" s="7">
        <f>P11*Daten!$C$40</f>
        <v>148513.21076910393</v>
      </c>
      <c r="Q17" s="7">
        <f>Q11*Daten!$C$40</f>
        <v>148513.21076910393</v>
      </c>
      <c r="R17" s="7">
        <f>R11*Daten!$C$40</f>
        <v>148513.21076910393</v>
      </c>
      <c r="S17" s="7">
        <f>S11*Daten!$C$40</f>
        <v>148513.21076910393</v>
      </c>
      <c r="T17" s="7">
        <f>T11*Daten!$C$40</f>
        <v>148513.21076910393</v>
      </c>
      <c r="U17" s="7">
        <f>U11*Daten!$C$40</f>
        <v>148513.21076910393</v>
      </c>
      <c r="V17" s="7">
        <f>V11*Daten!$C$40</f>
        <v>148513.21076910393</v>
      </c>
      <c r="W17" s="7">
        <f>W11*Daten!$C$40</f>
        <v>148513.21076910393</v>
      </c>
      <c r="X17" s="7">
        <f>X11*Daten!$C$40</f>
        <v>148513.21076910393</v>
      </c>
      <c r="Y17" s="7">
        <f>Y11*Daten!$C$40</f>
        <v>148513.21076910393</v>
      </c>
      <c r="Z17" s="7">
        <f>Z11*Daten!$C$40</f>
        <v>148513.21076910393</v>
      </c>
      <c r="AA17" s="7">
        <f>AA11*Daten!$C$40</f>
        <v>148513.21076910393</v>
      </c>
    </row>
    <row r="18" spans="1:27" ht="16.5" customHeight="1" x14ac:dyDescent="0.2">
      <c r="A18" s="1">
        <f t="shared" ref="A18:A23" si="8">+A17+1</f>
        <v>11</v>
      </c>
      <c r="B18" s="7" t="s">
        <v>149</v>
      </c>
      <c r="C18" s="7"/>
      <c r="D18" s="7"/>
      <c r="E18" s="7">
        <f>+E6*Daten!$C$42</f>
        <v>13730.499895090223</v>
      </c>
      <c r="F18" s="7">
        <f>+F6*Daten!$C$42</f>
        <v>24714.899811162399</v>
      </c>
      <c r="G18" s="7">
        <f>+G6*Daten!$C$42</f>
        <v>30207.099769198489</v>
      </c>
      <c r="H18" s="7">
        <f>+H6*Daten!$C$42</f>
        <v>35699.299727234582</v>
      </c>
      <c r="I18" s="7">
        <f>+I6*Daten!$C$42</f>
        <v>41191.499685270668</v>
      </c>
      <c r="J18" s="7">
        <f>+J6*Daten!$C$42</f>
        <v>43937.599664288718</v>
      </c>
      <c r="K18" s="7">
        <f>+K6*Daten!$C$42</f>
        <v>46683.699643306754</v>
      </c>
      <c r="L18" s="7">
        <f>+L6*Daten!$C$42</f>
        <v>49429.799622324797</v>
      </c>
      <c r="M18" s="7">
        <f>+M6*Daten!$C$42</f>
        <v>52175.899601342848</v>
      </c>
      <c r="N18" s="7">
        <f>+N6*Daten!$C$42</f>
        <v>54921.999580360891</v>
      </c>
      <c r="O18" s="7">
        <f>+O6*Daten!$C$42</f>
        <v>54921.999580360891</v>
      </c>
      <c r="P18" s="7">
        <f>+P6*Daten!$C$42</f>
        <v>54921.999580360891</v>
      </c>
      <c r="Q18" s="7">
        <f>+Q6*Daten!$C$42</f>
        <v>54921.999580360891</v>
      </c>
      <c r="R18" s="7">
        <f>+R6*Daten!$C$42</f>
        <v>54921.999580360891</v>
      </c>
      <c r="S18" s="7">
        <f>+S6*Daten!$C$42</f>
        <v>54921.999580360891</v>
      </c>
      <c r="T18" s="7">
        <f>+T6*Daten!$C$42</f>
        <v>54921.999580360891</v>
      </c>
      <c r="U18" s="7">
        <f>+U6*Daten!$C$42</f>
        <v>54921.999580360891</v>
      </c>
      <c r="V18" s="7">
        <f>+V6*Daten!$C$42</f>
        <v>54921.999580360891</v>
      </c>
      <c r="W18" s="7">
        <f>+W6*Daten!$C$42</f>
        <v>54921.999580360891</v>
      </c>
      <c r="X18" s="7">
        <f>+X6*Daten!$C$42</f>
        <v>54921.999580360891</v>
      </c>
      <c r="Y18" s="7">
        <f>+Y6*Daten!$C$42</f>
        <v>54921.999580360891</v>
      </c>
      <c r="Z18" s="7">
        <f>+Z6*Daten!$C$42</f>
        <v>54921.999580360891</v>
      </c>
      <c r="AA18" s="7">
        <f>+AA6*Daten!$C$42</f>
        <v>54921.999580360891</v>
      </c>
    </row>
    <row r="19" spans="1:27" ht="16.5" customHeight="1" x14ac:dyDescent="0.2">
      <c r="A19" s="1">
        <f t="shared" si="8"/>
        <v>12</v>
      </c>
      <c r="B19" s="7" t="s">
        <v>150</v>
      </c>
      <c r="C19" s="7"/>
      <c r="D19" s="7"/>
      <c r="E19" s="7">
        <f>+E6*Daten!$C$15</f>
        <v>3861</v>
      </c>
      <c r="F19" s="7">
        <f>+F6*Daten!$C$15</f>
        <v>6949.7999999999993</v>
      </c>
      <c r="G19" s="7">
        <f>+G6*Daten!$C$15</f>
        <v>8494.1999999999989</v>
      </c>
      <c r="H19" s="7">
        <f>+H6*Daten!$C$15</f>
        <v>10038.6</v>
      </c>
      <c r="I19" s="7">
        <f>+I6*Daten!$C$15</f>
        <v>11583</v>
      </c>
      <c r="J19" s="7">
        <f>+J6*Daten!$C$15</f>
        <v>12355.2</v>
      </c>
      <c r="K19" s="7">
        <f>+K6*Daten!$C$15</f>
        <v>13127.399999999998</v>
      </c>
      <c r="L19" s="7">
        <f>+L6*Daten!$C$15</f>
        <v>13899.599999999999</v>
      </c>
      <c r="M19" s="7">
        <f>+M6*Daten!$C$15</f>
        <v>14671.8</v>
      </c>
      <c r="N19" s="7">
        <f>+N6*Daten!$C$15</f>
        <v>15444</v>
      </c>
      <c r="O19" s="7">
        <f>+O6*Daten!$C$15</f>
        <v>15444</v>
      </c>
      <c r="P19" s="7">
        <f>+P6*Daten!$C$15</f>
        <v>15444</v>
      </c>
      <c r="Q19" s="7">
        <f>+Q6*Daten!$C$15</f>
        <v>15444</v>
      </c>
      <c r="R19" s="7">
        <f>+R6*Daten!$C$15</f>
        <v>15444</v>
      </c>
      <c r="S19" s="7">
        <f>+S6*Daten!$C$15</f>
        <v>15444</v>
      </c>
      <c r="T19" s="7">
        <f>+T6*Daten!$C$15</f>
        <v>15444</v>
      </c>
      <c r="U19" s="7">
        <f>+U6*Daten!$C$15</f>
        <v>15444</v>
      </c>
      <c r="V19" s="7">
        <f>+V6*Daten!$C$15</f>
        <v>15444</v>
      </c>
      <c r="W19" s="7">
        <f>+W6*Daten!$C$15</f>
        <v>15444</v>
      </c>
      <c r="X19" s="7">
        <f>+X6*Daten!$C$15</f>
        <v>15444</v>
      </c>
      <c r="Y19" s="7">
        <f>+Y6*Daten!$C$15</f>
        <v>15444</v>
      </c>
      <c r="Z19" s="7">
        <f>+Z6*Daten!$C$15</f>
        <v>15444</v>
      </c>
      <c r="AA19" s="7">
        <f>+AA6*Daten!$C$15</f>
        <v>15444</v>
      </c>
    </row>
    <row r="20" spans="1:27" ht="16.5" customHeight="1" x14ac:dyDescent="0.2">
      <c r="A20" s="1">
        <f t="shared" si="8"/>
        <v>13</v>
      </c>
      <c r="B20" s="7" t="s">
        <v>146</v>
      </c>
      <c r="C20" s="7"/>
      <c r="D20" s="7"/>
      <c r="E20" s="7">
        <f>+E6*Daten!$C$41</f>
        <v>1698.4761854804867</v>
      </c>
      <c r="F20" s="7">
        <f>+F6*Daten!$C$41</f>
        <v>3057.2571338648759</v>
      </c>
      <c r="G20" s="7">
        <f>+G6*Daten!$C$41</f>
        <v>3736.6476080570706</v>
      </c>
      <c r="H20" s="7">
        <f>+H6*Daten!$C$41</f>
        <v>4416.0380822492652</v>
      </c>
      <c r="I20" s="7">
        <f>+I6*Daten!$C$41</f>
        <v>5095.4285564414604</v>
      </c>
      <c r="J20" s="7">
        <f>+J6*Daten!$C$41</f>
        <v>5435.1237935375575</v>
      </c>
      <c r="K20" s="7">
        <f>+K6*Daten!$C$41</f>
        <v>5774.8190306336537</v>
      </c>
      <c r="L20" s="7">
        <f>+L6*Daten!$C$41</f>
        <v>6114.5142677297517</v>
      </c>
      <c r="M20" s="7">
        <f>+M6*Daten!$C$41</f>
        <v>6454.2095048258489</v>
      </c>
      <c r="N20" s="7">
        <f>+N6*Daten!$C$41</f>
        <v>6793.9047419219469</v>
      </c>
      <c r="O20" s="7">
        <f>+O6*Daten!$C$41</f>
        <v>6793.9047419219469</v>
      </c>
      <c r="P20" s="7">
        <f>+P6*Daten!$C$41</f>
        <v>6793.9047419219469</v>
      </c>
      <c r="Q20" s="7">
        <f>+Q6*Daten!$C$41</f>
        <v>6793.9047419219469</v>
      </c>
      <c r="R20" s="7">
        <f>+R6*Daten!$C$41</f>
        <v>6793.9047419219469</v>
      </c>
      <c r="S20" s="7">
        <f>+S6*Daten!$C$41</f>
        <v>6793.9047419219469</v>
      </c>
      <c r="T20" s="7">
        <f>+T6*Daten!$C$41</f>
        <v>6793.9047419219469</v>
      </c>
      <c r="U20" s="7">
        <f>+U6*Daten!$C$41</f>
        <v>6793.9047419219469</v>
      </c>
      <c r="V20" s="7">
        <f>+V6*Daten!$C$41</f>
        <v>6793.9047419219469</v>
      </c>
      <c r="W20" s="7">
        <f>+W6*Daten!$C$41</f>
        <v>6793.9047419219469</v>
      </c>
      <c r="X20" s="7">
        <f>+X6*Daten!$C$41</f>
        <v>6793.9047419219469</v>
      </c>
      <c r="Y20" s="7">
        <f>+Y6*Daten!$C$41</f>
        <v>6793.9047419219469</v>
      </c>
      <c r="Z20" s="7">
        <f>+Z6*Daten!$C$41</f>
        <v>6793.9047419219469</v>
      </c>
      <c r="AA20" s="7">
        <f>+AA6*Daten!$C$41</f>
        <v>6793.9047419219469</v>
      </c>
    </row>
    <row r="21" spans="1:27" ht="16.5" customHeight="1" x14ac:dyDescent="0.2">
      <c r="A21" s="1">
        <f t="shared" si="8"/>
        <v>14</v>
      </c>
      <c r="B21" s="7" t="s">
        <v>6</v>
      </c>
      <c r="C21" s="7"/>
      <c r="D21" s="7"/>
      <c r="E21" s="7">
        <f>+Daten!C38</f>
        <v>42600</v>
      </c>
      <c r="F21" s="7">
        <f t="shared" ref="F21:AA21" si="9">+E21</f>
        <v>42600</v>
      </c>
      <c r="G21" s="7">
        <f t="shared" si="9"/>
        <v>42600</v>
      </c>
      <c r="H21" s="7">
        <f t="shared" si="9"/>
        <v>42600</v>
      </c>
      <c r="I21" s="7">
        <f t="shared" si="9"/>
        <v>42600</v>
      </c>
      <c r="J21" s="7">
        <f t="shared" si="9"/>
        <v>42600</v>
      </c>
      <c r="K21" s="7">
        <f t="shared" si="9"/>
        <v>42600</v>
      </c>
      <c r="L21" s="7">
        <f t="shared" si="9"/>
        <v>42600</v>
      </c>
      <c r="M21" s="7">
        <f t="shared" si="9"/>
        <v>42600</v>
      </c>
      <c r="N21" s="7">
        <f t="shared" si="9"/>
        <v>42600</v>
      </c>
      <c r="O21" s="7">
        <f t="shared" si="9"/>
        <v>42600</v>
      </c>
      <c r="P21" s="7">
        <f t="shared" si="9"/>
        <v>42600</v>
      </c>
      <c r="Q21" s="7">
        <f t="shared" si="9"/>
        <v>42600</v>
      </c>
      <c r="R21" s="7">
        <f t="shared" si="9"/>
        <v>42600</v>
      </c>
      <c r="S21" s="7">
        <f t="shared" si="9"/>
        <v>42600</v>
      </c>
      <c r="T21" s="16">
        <f t="shared" si="9"/>
        <v>42600</v>
      </c>
      <c r="U21" s="7">
        <f t="shared" si="9"/>
        <v>42600</v>
      </c>
      <c r="V21" s="7">
        <f t="shared" si="9"/>
        <v>42600</v>
      </c>
      <c r="W21" s="7">
        <f t="shared" si="9"/>
        <v>42600</v>
      </c>
      <c r="X21" s="7">
        <f t="shared" si="9"/>
        <v>42600</v>
      </c>
      <c r="Y21" s="7">
        <f t="shared" si="9"/>
        <v>42600</v>
      </c>
      <c r="Z21" s="7">
        <f t="shared" si="9"/>
        <v>42600</v>
      </c>
      <c r="AA21" s="7">
        <f t="shared" si="9"/>
        <v>42600</v>
      </c>
    </row>
    <row r="22" spans="1:27" ht="16.5" customHeight="1" x14ac:dyDescent="0.2">
      <c r="A22" s="1">
        <f t="shared" si="8"/>
        <v>15</v>
      </c>
      <c r="B22" s="7" t="s">
        <v>10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2" customFormat="1" ht="16.5" customHeight="1" x14ac:dyDescent="0.2">
      <c r="A23" s="1">
        <f t="shared" si="8"/>
        <v>16</v>
      </c>
      <c r="B23" s="8" t="s">
        <v>8</v>
      </c>
      <c r="C23" s="8">
        <f>SUM(C17:C22)</f>
        <v>0</v>
      </c>
      <c r="D23" s="8">
        <f t="shared" ref="D23:AA23" si="10">SUM(D16:D22)</f>
        <v>0</v>
      </c>
      <c r="E23" s="8">
        <f t="shared" si="10"/>
        <v>99018.278772846694</v>
      </c>
      <c r="F23" s="8">
        <f t="shared" si="10"/>
        <v>144152.90179112402</v>
      </c>
      <c r="G23" s="8">
        <f t="shared" si="10"/>
        <v>166720.21330026269</v>
      </c>
      <c r="H23" s="8">
        <f t="shared" si="10"/>
        <v>189287.5248094014</v>
      </c>
      <c r="I23" s="8">
        <f t="shared" si="10"/>
        <v>211854.83631854004</v>
      </c>
      <c r="J23" s="8">
        <f t="shared" si="10"/>
        <v>223138.49207310943</v>
      </c>
      <c r="K23" s="8">
        <f t="shared" si="10"/>
        <v>234422.14782767874</v>
      </c>
      <c r="L23" s="8">
        <f t="shared" si="10"/>
        <v>245705.80358224807</v>
      </c>
      <c r="M23" s="8">
        <f t="shared" si="10"/>
        <v>256989.45933681741</v>
      </c>
      <c r="N23" s="8">
        <f t="shared" si="10"/>
        <v>268273.11509138678</v>
      </c>
      <c r="O23" s="8">
        <f t="shared" si="10"/>
        <v>268273.11509138678</v>
      </c>
      <c r="P23" s="8">
        <f t="shared" si="10"/>
        <v>268273.11509138678</v>
      </c>
      <c r="Q23" s="8">
        <f t="shared" si="10"/>
        <v>268273.11509138678</v>
      </c>
      <c r="R23" s="8">
        <f t="shared" si="10"/>
        <v>268273.11509138678</v>
      </c>
      <c r="S23" s="8">
        <f t="shared" si="10"/>
        <v>268273.11509138678</v>
      </c>
      <c r="T23" s="8">
        <f t="shared" si="10"/>
        <v>268273.11509138678</v>
      </c>
      <c r="U23" s="8">
        <f t="shared" si="10"/>
        <v>268273.11509138678</v>
      </c>
      <c r="V23" s="8">
        <f t="shared" si="10"/>
        <v>268273.11509138678</v>
      </c>
      <c r="W23" s="8">
        <f t="shared" si="10"/>
        <v>268273.11509138678</v>
      </c>
      <c r="X23" s="8">
        <f t="shared" si="10"/>
        <v>268273.11509138678</v>
      </c>
      <c r="Y23" s="8">
        <f t="shared" si="10"/>
        <v>268273.11509138678</v>
      </c>
      <c r="Z23" s="8">
        <f t="shared" si="10"/>
        <v>268273.11509138678</v>
      </c>
      <c r="AA23" s="8">
        <f t="shared" si="10"/>
        <v>268273.11509138678</v>
      </c>
    </row>
    <row r="24" spans="1:27" ht="10.5" customHeight="1" x14ac:dyDescent="0.2">
      <c r="B24" s="9"/>
    </row>
    <row r="25" spans="1:27" ht="16.5" customHeight="1" x14ac:dyDescent="0.2">
      <c r="B25" s="3" t="s">
        <v>7</v>
      </c>
    </row>
    <row r="26" spans="1:27" ht="8.25" customHeight="1" x14ac:dyDescent="0.2">
      <c r="B26" s="3"/>
    </row>
    <row r="27" spans="1:27" ht="16.5" customHeight="1" x14ac:dyDescent="0.2">
      <c r="A27" s="1">
        <f>+A23+1</f>
        <v>17</v>
      </c>
      <c r="B27" s="17" t="s">
        <v>82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 customHeight="1" x14ac:dyDescent="0.2">
      <c r="A28" s="1">
        <f t="shared" ref="A28:A38" si="11">+A27+1</f>
        <v>18</v>
      </c>
      <c r="B28" s="17" t="s">
        <v>29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 customHeight="1" x14ac:dyDescent="0.2">
      <c r="A29" s="1">
        <f t="shared" si="11"/>
        <v>19</v>
      </c>
      <c r="B29" s="17" t="s">
        <v>15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 customHeight="1" x14ac:dyDescent="0.2">
      <c r="A30" s="1">
        <f t="shared" si="11"/>
        <v>20</v>
      </c>
      <c r="B30" s="11" t="s">
        <v>17</v>
      </c>
      <c r="C30" s="7"/>
      <c r="D30" s="7"/>
      <c r="E30" s="7">
        <f>+E8*Daten!$J$35</f>
        <v>-25572.2460658083</v>
      </c>
      <c r="F30" s="7">
        <f>+F8*Daten!$J$35</f>
        <v>-46030.042918454928</v>
      </c>
      <c r="G30" s="7">
        <f>+G8*Daten!$J$35</f>
        <v>-56258.94134477825</v>
      </c>
      <c r="H30" s="7">
        <f>+H8*Daten!$J$35</f>
        <v>-66487.839771101571</v>
      </c>
      <c r="I30" s="7">
        <f>+I8*Daten!$J$35</f>
        <v>-76716.7381974249</v>
      </c>
      <c r="J30" s="7">
        <f>+J8*Daten!$J$35</f>
        <v>-81831.187410586543</v>
      </c>
      <c r="K30" s="7">
        <f>+K8*Daten!$J$35</f>
        <v>-86945.6366237482</v>
      </c>
      <c r="L30" s="7">
        <f>+L8*Daten!$J$35</f>
        <v>-92060.085836909857</v>
      </c>
      <c r="M30" s="7">
        <f>+M8*Daten!$J$35</f>
        <v>-97174.535050071529</v>
      </c>
      <c r="N30" s="7">
        <f>+N8*Daten!$J$35</f>
        <v>-102288.9842632332</v>
      </c>
      <c r="O30" s="7">
        <f>+O8*Daten!$J$35</f>
        <v>-81831.187410586572</v>
      </c>
      <c r="P30" s="7">
        <f>+P8*Daten!$J$35</f>
        <v>-65464.949928469257</v>
      </c>
      <c r="Q30" s="7">
        <f>+Q8*Daten!$J$35</f>
        <v>-52371.959942775415</v>
      </c>
      <c r="R30" s="7">
        <f>+R8*Daten!$J$35</f>
        <v>-41897.567954220329</v>
      </c>
      <c r="S30" s="7">
        <f>+S8*Daten!$J$35</f>
        <v>-33518.054363376265</v>
      </c>
      <c r="T30" s="7">
        <f>+T8*Daten!$J$35</f>
        <v>-26814.443490701011</v>
      </c>
      <c r="U30" s="7">
        <f>+U8*Daten!$J$35</f>
        <v>-21451.554792560812</v>
      </c>
      <c r="V30" s="7">
        <f>+V8*Daten!$J$35</f>
        <v>-17161.243834048651</v>
      </c>
      <c r="W30" s="7">
        <f>+W8*Daten!$J$35</f>
        <v>-13728.99506723892</v>
      </c>
      <c r="X30" s="7">
        <f>+X8*Daten!$J$35</f>
        <v>-10983.196053791138</v>
      </c>
      <c r="Y30" s="7">
        <f>+Y8*Daten!$J$35</f>
        <v>-8786.5568430329113</v>
      </c>
      <c r="Z30" s="7">
        <f>+Z8*Daten!$J$35</f>
        <v>-7029.2454744263296</v>
      </c>
      <c r="AA30" s="7">
        <f>+AA8*Daten!$J$35</f>
        <v>-5623.3963795410637</v>
      </c>
    </row>
    <row r="31" spans="1:27" ht="16.5" customHeight="1" x14ac:dyDescent="0.2">
      <c r="A31" s="1">
        <f t="shared" si="11"/>
        <v>21</v>
      </c>
      <c r="B31" s="11" t="s">
        <v>78</v>
      </c>
      <c r="C31" s="7"/>
      <c r="D31" s="7"/>
      <c r="E31" s="7">
        <f>+E10*Daten!$J$36</f>
        <v>-1539.3126341201717</v>
      </c>
      <c r="F31" s="7">
        <f>+F10*Daten!$J$36</f>
        <v>-2770.7627414163089</v>
      </c>
      <c r="G31" s="7">
        <f>+G10*Daten!$J$36</f>
        <v>-3386.4877950643772</v>
      </c>
      <c r="H31" s="7">
        <f>+H10*Daten!$J$36</f>
        <v>-4002.2128487124464</v>
      </c>
      <c r="I31" s="7">
        <f>+I10*Daten!$J$36</f>
        <v>-4617.9379023605152</v>
      </c>
      <c r="J31" s="7">
        <f>+J10*Daten!$J$36</f>
        <v>-4925.80042918455</v>
      </c>
      <c r="K31" s="7">
        <f>+K10*Daten!$J$36</f>
        <v>-5233.662956008583</v>
      </c>
      <c r="L31" s="7">
        <f>+L10*Daten!$J$36</f>
        <v>-5541.5254828326179</v>
      </c>
      <c r="M31" s="7">
        <f>+M10*Daten!$J$36</f>
        <v>-5849.3880096566527</v>
      </c>
      <c r="N31" s="7">
        <f>+N10*Daten!$J$36</f>
        <v>-6157.2505364806866</v>
      </c>
      <c r="O31" s="7">
        <f>+O10*Daten!$J$36</f>
        <v>-4925.80042918455</v>
      </c>
      <c r="P31" s="7">
        <f>+P10*Daten!$J$36</f>
        <v>-3940.6403433476398</v>
      </c>
      <c r="Q31" s="7">
        <f>+Q10*Daten!$J$36</f>
        <v>-3152.5122746781121</v>
      </c>
      <c r="R31" s="7">
        <f>+R10*Daten!$J$36</f>
        <v>-2522.00981974249</v>
      </c>
      <c r="S31" s="7">
        <f>+S10*Daten!$J$36</f>
        <v>-2017.607855793992</v>
      </c>
      <c r="T31" s="7">
        <f>+T10*Daten!$J$36</f>
        <v>-1614.0862846351936</v>
      </c>
      <c r="U31" s="7">
        <f>+U10*Daten!$J$36</f>
        <v>-1291.2690277081551</v>
      </c>
      <c r="V31" s="7">
        <f>+V10*Daten!$J$36</f>
        <v>-1033.0152221665242</v>
      </c>
      <c r="W31" s="7">
        <f>+W10*Daten!$J$36</f>
        <v>-826.41217773321921</v>
      </c>
      <c r="X31" s="7">
        <f>+X10*Daten!$J$36</f>
        <v>-661.12974218657541</v>
      </c>
      <c r="Y31" s="7">
        <f>+Y10*Daten!$J$36</f>
        <v>-528.90379374926033</v>
      </c>
      <c r="Z31" s="7">
        <f>+Z10*Daten!$J$36</f>
        <v>-423.12303499940833</v>
      </c>
      <c r="AA31" s="7">
        <f>+AA10*Daten!$J$36</f>
        <v>-338.49842799952671</v>
      </c>
    </row>
    <row r="32" spans="1:27" ht="16.5" customHeight="1" x14ac:dyDescent="0.2">
      <c r="A32" s="1">
        <f t="shared" si="11"/>
        <v>22</v>
      </c>
      <c r="B32" s="11" t="s">
        <v>167</v>
      </c>
      <c r="C32" s="7"/>
      <c r="D32" s="7"/>
      <c r="E32" s="7">
        <f>+E10*Daten!$J$37*0.5</f>
        <v>-1319.8993625347134</v>
      </c>
      <c r="F32" s="7">
        <f>+F10*Daten!$J$37*0.5</f>
        <v>-2375.8188525624842</v>
      </c>
      <c r="G32" s="7">
        <f>+G10*Daten!$J$37*0.5</f>
        <v>-2903.7785975763691</v>
      </c>
      <c r="H32" s="7">
        <f>+H10*Daten!$J$37*0.5</f>
        <v>-3431.7383425902549</v>
      </c>
      <c r="I32" s="7">
        <f>+I10*Daten!$J$37*0.5</f>
        <v>-3959.6980876041407</v>
      </c>
      <c r="J32" s="7">
        <f>+J10*Daten!$J$37*0.5</f>
        <v>-4223.6779601110829</v>
      </c>
      <c r="K32" s="7">
        <f>+K10*Daten!$J$37*0.5</f>
        <v>-4487.6578326180252</v>
      </c>
      <c r="L32" s="7">
        <f>+L10*Daten!$J$37*0.5</f>
        <v>-4751.6377051249683</v>
      </c>
      <c r="M32" s="7">
        <f>+M10*Daten!$J$37*0.5</f>
        <v>-5015.6175776319114</v>
      </c>
      <c r="N32" s="7">
        <f>+N10*Daten!$J$37*0.5</f>
        <v>-5279.5974501388537</v>
      </c>
      <c r="O32" s="7">
        <f>+O10*Daten!$J$37*0.5</f>
        <v>-4223.6779601110829</v>
      </c>
      <c r="P32" s="7">
        <f>+P10*Daten!$J$37*0.5</f>
        <v>-3378.9423680888667</v>
      </c>
      <c r="Q32" s="7">
        <f>+Q10*Daten!$J$37*0.5</f>
        <v>-2703.1538944710937</v>
      </c>
      <c r="R32" s="7">
        <f>+R10*Daten!$J$37*0.5</f>
        <v>-2162.5231155768752</v>
      </c>
      <c r="S32" s="7">
        <f>+S10*Daten!$J$37*0.5</f>
        <v>-1730.0184924615</v>
      </c>
      <c r="T32" s="7">
        <f>+T10*Daten!$J$37*0.5</f>
        <v>-1384.0147939692001</v>
      </c>
      <c r="U32" s="7">
        <f>+U10*Daten!$J$37*0.5</f>
        <v>-1107.2118351753602</v>
      </c>
      <c r="V32" s="7">
        <f>+V10*Daten!$J$37*0.5</f>
        <v>-885.76946814028827</v>
      </c>
      <c r="W32" s="7">
        <f>+W10*Daten!$J$37*0.5</f>
        <v>-708.61557451223052</v>
      </c>
      <c r="X32" s="7">
        <f>+X10*Daten!$J$37*0.5</f>
        <v>-566.89245960978451</v>
      </c>
      <c r="Y32" s="7">
        <f>+Y10*Daten!$J$37*0.5</f>
        <v>-453.51396768782757</v>
      </c>
      <c r="Z32" s="7">
        <f>+Z10*Daten!$J$37*0.5</f>
        <v>-362.8111741502621</v>
      </c>
      <c r="AA32" s="7">
        <f>+AA10*Daten!$J$37*0.5</f>
        <v>-290.24893932020967</v>
      </c>
    </row>
    <row r="33" spans="1:27" ht="16.5" customHeight="1" x14ac:dyDescent="0.2">
      <c r="A33" s="1">
        <f t="shared" si="11"/>
        <v>23</v>
      </c>
      <c r="B33" s="11" t="s">
        <v>93</v>
      </c>
      <c r="C33" s="7"/>
      <c r="D33" s="7"/>
      <c r="E33" s="7">
        <f>E6*Daten!$J$40</f>
        <v>-25204.051746747798</v>
      </c>
      <c r="F33" s="7">
        <f>F6*Daten!$J$40</f>
        <v>-45367.293144146031</v>
      </c>
      <c r="G33" s="7">
        <f>G6*Daten!$J$40</f>
        <v>-55448.913842845148</v>
      </c>
      <c r="H33" s="7">
        <f>H6*Daten!$J$40</f>
        <v>-65530.534541544279</v>
      </c>
      <c r="I33" s="7">
        <f>I6*Daten!$J$40</f>
        <v>-75612.155240243388</v>
      </c>
      <c r="J33" s="7">
        <f>J6*Daten!$J$40</f>
        <v>-80652.965589592961</v>
      </c>
      <c r="K33" s="7">
        <f>K6*Daten!$J$40</f>
        <v>-85693.775938942505</v>
      </c>
      <c r="L33" s="7">
        <f>L6*Daten!$J$40</f>
        <v>-90734.586288292063</v>
      </c>
      <c r="M33" s="7">
        <f>M6*Daten!$J$40</f>
        <v>-95775.396637641636</v>
      </c>
      <c r="N33" s="7">
        <f>N6*Daten!$J$40</f>
        <v>-100816.20698699119</v>
      </c>
      <c r="O33" s="7">
        <f>O6*Daten!$J$40</f>
        <v>-100816.20698699119</v>
      </c>
      <c r="P33" s="7">
        <f>P6*Daten!$J$40</f>
        <v>-100816.20698699119</v>
      </c>
      <c r="Q33" s="7">
        <f>Q6*Daten!$J$40</f>
        <v>-100816.20698699119</v>
      </c>
      <c r="R33" s="7">
        <f>R6*Daten!$J$40</f>
        <v>-100816.20698699119</v>
      </c>
      <c r="S33" s="7">
        <f>S6*Daten!$J$40</f>
        <v>-100816.20698699119</v>
      </c>
      <c r="T33" s="7">
        <f>T6*Daten!$J$40</f>
        <v>-100816.20698699119</v>
      </c>
      <c r="U33" s="7">
        <f>U6*Daten!$J$40</f>
        <v>-100816.20698699119</v>
      </c>
      <c r="V33" s="7">
        <f>V6*Daten!$J$40</f>
        <v>-100816.20698699119</v>
      </c>
      <c r="W33" s="7">
        <f>W6*Daten!$J$40</f>
        <v>-100816.20698699119</v>
      </c>
      <c r="X33" s="7">
        <f>X6*Daten!$J$40</f>
        <v>-100816.20698699119</v>
      </c>
      <c r="Y33" s="7">
        <f>Y6*Daten!$J$40</f>
        <v>-100816.20698699119</v>
      </c>
      <c r="Z33" s="7">
        <f>Z6*Daten!$J$40</f>
        <v>-100816.20698699119</v>
      </c>
      <c r="AA33" s="7">
        <f>AA6*Daten!$J$40</f>
        <v>-100816.20698699119</v>
      </c>
    </row>
    <row r="34" spans="1:27" ht="16.5" customHeight="1" x14ac:dyDescent="0.2">
      <c r="A34" s="1">
        <f t="shared" si="11"/>
        <v>24</v>
      </c>
      <c r="B34" s="11" t="s">
        <v>102</v>
      </c>
      <c r="C34" s="7"/>
      <c r="D34" s="7"/>
      <c r="E34" s="7">
        <f>E6*Daten!$J$41</f>
        <v>-19105.500393411665</v>
      </c>
      <c r="F34" s="7">
        <f>F6*Daten!$J$41</f>
        <v>-34389.900708140995</v>
      </c>
      <c r="G34" s="7">
        <f>G6*Daten!$J$41</f>
        <v>-42032.100865505665</v>
      </c>
      <c r="H34" s="7">
        <f>H6*Daten!$J$41</f>
        <v>-49674.301022870335</v>
      </c>
      <c r="I34" s="7">
        <f>I6*Daten!$J$41</f>
        <v>-57316.501180234998</v>
      </c>
      <c r="J34" s="7">
        <f>J6*Daten!$J$41</f>
        <v>-61137.601258917333</v>
      </c>
      <c r="K34" s="7">
        <f>K6*Daten!$J$41</f>
        <v>-64958.701337599661</v>
      </c>
      <c r="L34" s="7">
        <f>L6*Daten!$J$41</f>
        <v>-68779.801416281989</v>
      </c>
      <c r="M34" s="7">
        <f>M6*Daten!$J$41</f>
        <v>-72600.901494964332</v>
      </c>
      <c r="N34" s="7">
        <f>N6*Daten!$J$41</f>
        <v>-76422.001573646659</v>
      </c>
      <c r="O34" s="7">
        <f>O6*Daten!$J$41</f>
        <v>-76422.001573646659</v>
      </c>
      <c r="P34" s="7">
        <f>P6*Daten!$J$41</f>
        <v>-76422.001573646659</v>
      </c>
      <c r="Q34" s="7">
        <f>Q6*Daten!$J$41</f>
        <v>-76422.001573646659</v>
      </c>
      <c r="R34" s="7">
        <f>R6*Daten!$J$41</f>
        <v>-76422.001573646659</v>
      </c>
      <c r="S34" s="7">
        <f>S6*Daten!$J$41</f>
        <v>-76422.001573646659</v>
      </c>
      <c r="T34" s="7">
        <f>T6*Daten!$J$41</f>
        <v>-76422.001573646659</v>
      </c>
      <c r="U34" s="7">
        <f>U6*Daten!$J$41</f>
        <v>-76422.001573646659</v>
      </c>
      <c r="V34" s="7">
        <f>V6*Daten!$J$41</f>
        <v>-76422.001573646659</v>
      </c>
      <c r="W34" s="7">
        <f>W6*Daten!$J$41</f>
        <v>-76422.001573646659</v>
      </c>
      <c r="X34" s="7">
        <f>X6*Daten!$J$41</f>
        <v>-76422.001573646659</v>
      </c>
      <c r="Y34" s="7">
        <f>Y6*Daten!$J$41</f>
        <v>-76422.001573646659</v>
      </c>
      <c r="Z34" s="7">
        <f>Z6*Daten!$J$41</f>
        <v>-76422.001573646659</v>
      </c>
      <c r="AA34" s="7">
        <f>AA6*Daten!$J$41</f>
        <v>-76422.001573646659</v>
      </c>
    </row>
    <row r="35" spans="1:27" ht="16.5" customHeight="1" x14ac:dyDescent="0.2">
      <c r="A35" s="1">
        <f t="shared" si="11"/>
        <v>25</v>
      </c>
      <c r="B35" s="7" t="s">
        <v>88</v>
      </c>
      <c r="C35" s="7"/>
      <c r="D35" s="7"/>
      <c r="E35" s="7">
        <f>+Daten!J38</f>
        <v>-125700</v>
      </c>
      <c r="F35" s="7">
        <f t="shared" ref="F35:AA35" si="12">+E35*1.02</f>
        <v>-128214</v>
      </c>
      <c r="G35" s="7">
        <f t="shared" si="12"/>
        <v>-130778.28</v>
      </c>
      <c r="H35" s="7">
        <f t="shared" si="12"/>
        <v>-133393.8456</v>
      </c>
      <c r="I35" s="7">
        <f t="shared" si="12"/>
        <v>-136061.72251200001</v>
      </c>
      <c r="J35" s="7">
        <f t="shared" si="12"/>
        <v>-138782.95696224002</v>
      </c>
      <c r="K35" s="7">
        <f t="shared" si="12"/>
        <v>-141558.61610148483</v>
      </c>
      <c r="L35" s="7">
        <f t="shared" si="12"/>
        <v>-144389.78842351455</v>
      </c>
      <c r="M35" s="7">
        <f t="shared" si="12"/>
        <v>-147277.58419198485</v>
      </c>
      <c r="N35" s="7">
        <f t="shared" si="12"/>
        <v>-150223.13587582455</v>
      </c>
      <c r="O35" s="7">
        <f t="shared" si="12"/>
        <v>-153227.59859334104</v>
      </c>
      <c r="P35" s="7">
        <f t="shared" si="12"/>
        <v>-156292.15056520788</v>
      </c>
      <c r="Q35" s="7">
        <f t="shared" si="12"/>
        <v>-159417.99357651203</v>
      </c>
      <c r="R35" s="7">
        <f t="shared" si="12"/>
        <v>-162606.35344804227</v>
      </c>
      <c r="S35" s="7">
        <f t="shared" si="12"/>
        <v>-165858.4805170031</v>
      </c>
      <c r="T35" s="7">
        <f t="shared" si="12"/>
        <v>-169175.65012734316</v>
      </c>
      <c r="U35" s="7">
        <f t="shared" si="12"/>
        <v>-172559.16312989002</v>
      </c>
      <c r="V35" s="7">
        <f t="shared" si="12"/>
        <v>-176010.34639248782</v>
      </c>
      <c r="W35" s="7">
        <f t="shared" si="12"/>
        <v>-179530.55332033758</v>
      </c>
      <c r="X35" s="7">
        <f t="shared" si="12"/>
        <v>-183121.16438674435</v>
      </c>
      <c r="Y35" s="7">
        <f t="shared" si="12"/>
        <v>-186783.58767447923</v>
      </c>
      <c r="Z35" s="7">
        <f t="shared" si="12"/>
        <v>-190519.25942796882</v>
      </c>
      <c r="AA35" s="7">
        <f t="shared" si="12"/>
        <v>-194329.64461652821</v>
      </c>
    </row>
    <row r="36" spans="1:27" ht="16.5" customHeight="1" x14ac:dyDescent="0.2">
      <c r="A36" s="1">
        <f t="shared" si="11"/>
        <v>26</v>
      </c>
      <c r="B36" s="7" t="s">
        <v>122</v>
      </c>
      <c r="C36" s="7"/>
      <c r="D36" s="7">
        <f>+Daten!$J$39*'GuV Variante I'!D6</f>
        <v>0</v>
      </c>
      <c r="E36" s="7">
        <f>+Daten!$J$39*'GuV Variante I'!E6*1.02</f>
        <v>-8950.5</v>
      </c>
      <c r="F36" s="7">
        <f>+Daten!$J$39*'GuV Variante I'!F6*1.02</f>
        <v>-16110.899999999998</v>
      </c>
      <c r="G36" s="7">
        <f>+Daten!$J$39*'GuV Variante I'!G6*1.02</f>
        <v>-19691.099999999999</v>
      </c>
      <c r="H36" s="7">
        <f>+Daten!$J$39*'GuV Variante I'!H6*1.02</f>
        <v>-23271.3</v>
      </c>
      <c r="I36" s="7">
        <f>+Daten!$J$39*'GuV Variante I'!I6*1.02</f>
        <v>-26851.5</v>
      </c>
      <c r="J36" s="7">
        <f>+Daten!$J$39*'GuV Variante I'!J6*1.02</f>
        <v>-28641.600000000002</v>
      </c>
      <c r="K36" s="7">
        <f>+Daten!$J$39*'GuV Variante I'!K6*1.02</f>
        <v>-30431.699999999997</v>
      </c>
      <c r="L36" s="7">
        <f>+Daten!$J$39*'GuV Variante I'!L6*1.02</f>
        <v>-32221.799999999996</v>
      </c>
      <c r="M36" s="7">
        <f>+Daten!$J$39*'GuV Variante I'!M6*1.02</f>
        <v>-34011.9</v>
      </c>
      <c r="N36" s="7">
        <f>+Daten!$J$39*'GuV Variante I'!N6*1.02</f>
        <v>-35802</v>
      </c>
      <c r="O36" s="7">
        <f>+Daten!$J$39*'GuV Variante I'!O6*1.02</f>
        <v>-35802</v>
      </c>
      <c r="P36" s="7">
        <f>+Daten!$J$39*'GuV Variante I'!P6*1.02</f>
        <v>-35802</v>
      </c>
      <c r="Q36" s="7">
        <f>+Daten!$J$39*'GuV Variante I'!Q6*1.02</f>
        <v>-35802</v>
      </c>
      <c r="R36" s="7">
        <f>+Daten!$J$39*'GuV Variante I'!R6*1.02</f>
        <v>-35802</v>
      </c>
      <c r="S36" s="7">
        <f>+Daten!$J$39*'GuV Variante I'!S6*1.02</f>
        <v>-35802</v>
      </c>
      <c r="T36" s="7">
        <f>+Daten!$J$39*'GuV Variante I'!T6*1.02</f>
        <v>-35802</v>
      </c>
      <c r="U36" s="7">
        <f>+Daten!$J$39*'GuV Variante I'!U6*1.02</f>
        <v>-35802</v>
      </c>
      <c r="V36" s="7">
        <f>+Daten!$J$39*'GuV Variante I'!V6*1.02</f>
        <v>-35802</v>
      </c>
      <c r="W36" s="7">
        <f>+Daten!$J$39*'GuV Variante I'!W6*1.02</f>
        <v>-35802</v>
      </c>
      <c r="X36" s="7">
        <f>+Daten!$J$39*'GuV Variante I'!X6*1.02</f>
        <v>-35802</v>
      </c>
      <c r="Y36" s="7">
        <f>+Daten!$J$39*'GuV Variante I'!Y6*1.02</f>
        <v>-35802</v>
      </c>
      <c r="Z36" s="7">
        <f>+Daten!$J$39*'GuV Variante I'!Z6*1.02</f>
        <v>-35802</v>
      </c>
      <c r="AA36" s="7">
        <f>+Daten!$J$39*'GuV Variante I'!AA6*1.02</f>
        <v>-35802</v>
      </c>
    </row>
    <row r="37" spans="1:27" ht="16.5" customHeight="1" x14ac:dyDescent="0.2">
      <c r="A37" s="1">
        <f t="shared" si="11"/>
        <v>27</v>
      </c>
      <c r="B37" s="17" t="s">
        <v>89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6.5" customHeight="1" x14ac:dyDescent="0.2">
      <c r="A38" s="1">
        <f t="shared" si="11"/>
        <v>28</v>
      </c>
      <c r="B38" s="8" t="s">
        <v>8</v>
      </c>
      <c r="C38" s="8">
        <f t="shared" ref="C38:AA38" si="13">SUM(C27:C37)</f>
        <v>0</v>
      </c>
      <c r="D38" s="8">
        <f t="shared" si="13"/>
        <v>0</v>
      </c>
      <c r="E38" s="8">
        <f t="shared" si="13"/>
        <v>-207391.51020262265</v>
      </c>
      <c r="F38" s="8">
        <f t="shared" si="13"/>
        <v>-275258.71836472076</v>
      </c>
      <c r="G38" s="8">
        <f t="shared" si="13"/>
        <v>-310499.60244576982</v>
      </c>
      <c r="H38" s="8">
        <f t="shared" si="13"/>
        <v>-345791.77212681889</v>
      </c>
      <c r="I38" s="8">
        <f t="shared" si="13"/>
        <v>-381136.25311986794</v>
      </c>
      <c r="J38" s="8">
        <f t="shared" si="13"/>
        <v>-400195.78961063246</v>
      </c>
      <c r="K38" s="8">
        <f t="shared" si="13"/>
        <v>-419309.75079040183</v>
      </c>
      <c r="L38" s="8">
        <f t="shared" si="13"/>
        <v>-438479.22515295603</v>
      </c>
      <c r="M38" s="8">
        <f t="shared" si="13"/>
        <v>-457705.32296195091</v>
      </c>
      <c r="N38" s="8">
        <f t="shared" si="13"/>
        <v>-476989.17668631516</v>
      </c>
      <c r="O38" s="8">
        <f t="shared" si="13"/>
        <v>-457248.47295386111</v>
      </c>
      <c r="P38" s="8">
        <f t="shared" si="13"/>
        <v>-442116.89176575153</v>
      </c>
      <c r="Q38" s="8">
        <f t="shared" si="13"/>
        <v>-430685.82824907452</v>
      </c>
      <c r="R38" s="8">
        <f t="shared" si="13"/>
        <v>-422228.66289821977</v>
      </c>
      <c r="S38" s="8">
        <f t="shared" si="13"/>
        <v>-416164.36978927272</v>
      </c>
      <c r="T38" s="8">
        <f t="shared" si="13"/>
        <v>-412028.40325728641</v>
      </c>
      <c r="U38" s="8">
        <f t="shared" si="13"/>
        <v>-409449.4073459722</v>
      </c>
      <c r="V38" s="8">
        <f t="shared" si="13"/>
        <v>-408130.58347748115</v>
      </c>
      <c r="W38" s="8">
        <f t="shared" si="13"/>
        <v>-407834.7847004598</v>
      </c>
      <c r="X38" s="8">
        <f t="shared" si="13"/>
        <v>-408372.59120296966</v>
      </c>
      <c r="Y38" s="8">
        <f t="shared" si="13"/>
        <v>-409592.77083958709</v>
      </c>
      <c r="Z38" s="8">
        <f t="shared" si="13"/>
        <v>-411374.64767218265</v>
      </c>
      <c r="AA38" s="8">
        <f t="shared" si="13"/>
        <v>-413621.99692402687</v>
      </c>
    </row>
    <row r="39" spans="1:27" ht="12" customHeight="1" x14ac:dyDescent="0.2"/>
    <row r="40" spans="1:27" ht="16.5" customHeight="1" x14ac:dyDescent="0.2">
      <c r="B40" s="3" t="s">
        <v>12</v>
      </c>
    </row>
    <row r="41" spans="1:27" ht="6.75" customHeight="1" x14ac:dyDescent="0.2">
      <c r="B41" s="3"/>
    </row>
    <row r="42" spans="1:27" s="2" customFormat="1" ht="16.5" customHeight="1" x14ac:dyDescent="0.2">
      <c r="A42" s="1">
        <f>+A38+1</f>
        <v>29</v>
      </c>
      <c r="B42" s="15" t="s">
        <v>12</v>
      </c>
      <c r="C42" s="15">
        <f t="shared" ref="C42:AA42" si="14">+C23+C38</f>
        <v>0</v>
      </c>
      <c r="D42" s="15">
        <f t="shared" si="14"/>
        <v>0</v>
      </c>
      <c r="E42" s="15">
        <f t="shared" si="14"/>
        <v>-108373.23142977596</v>
      </c>
      <c r="F42" s="15">
        <f t="shared" si="14"/>
        <v>-131105.81657359673</v>
      </c>
      <c r="G42" s="15">
        <f t="shared" si="14"/>
        <v>-143779.38914550713</v>
      </c>
      <c r="H42" s="15">
        <f t="shared" si="14"/>
        <v>-156504.2473174175</v>
      </c>
      <c r="I42" s="15">
        <f t="shared" si="14"/>
        <v>-169281.4168013279</v>
      </c>
      <c r="J42" s="15">
        <f t="shared" si="14"/>
        <v>-177057.29753752303</v>
      </c>
      <c r="K42" s="15">
        <f t="shared" si="14"/>
        <v>-184887.60296272309</v>
      </c>
      <c r="L42" s="15">
        <f t="shared" si="14"/>
        <v>-192773.42157070796</v>
      </c>
      <c r="M42" s="15">
        <f t="shared" si="14"/>
        <v>-200715.8636251335</v>
      </c>
      <c r="N42" s="15">
        <f t="shared" si="14"/>
        <v>-208716.06159492838</v>
      </c>
      <c r="O42" s="15">
        <f t="shared" si="14"/>
        <v>-188975.35786247434</v>
      </c>
      <c r="P42" s="15">
        <f t="shared" si="14"/>
        <v>-173843.77667436475</v>
      </c>
      <c r="Q42" s="15">
        <f t="shared" si="14"/>
        <v>-162412.71315768774</v>
      </c>
      <c r="R42" s="15">
        <f t="shared" si="14"/>
        <v>-153955.547806833</v>
      </c>
      <c r="S42" s="15">
        <f t="shared" si="14"/>
        <v>-147891.25469788595</v>
      </c>
      <c r="T42" s="15">
        <f t="shared" si="14"/>
        <v>-143755.28816589963</v>
      </c>
      <c r="U42" s="15">
        <f t="shared" si="14"/>
        <v>-141176.29225458542</v>
      </c>
      <c r="V42" s="15">
        <f t="shared" si="14"/>
        <v>-139857.46838609438</v>
      </c>
      <c r="W42" s="15">
        <f t="shared" si="14"/>
        <v>-139561.66960907303</v>
      </c>
      <c r="X42" s="15">
        <f t="shared" si="14"/>
        <v>-140099.47611158289</v>
      </c>
      <c r="Y42" s="15">
        <f t="shared" si="14"/>
        <v>-141319.65574820031</v>
      </c>
      <c r="Z42" s="15">
        <f t="shared" si="14"/>
        <v>-143101.53258079587</v>
      </c>
      <c r="AA42" s="15">
        <f t="shared" si="14"/>
        <v>-145348.88183264009</v>
      </c>
    </row>
    <row r="43" spans="1:27" s="9" customFormat="1" ht="16.5" customHeight="1" x14ac:dyDescent="0.2">
      <c r="A43" s="1">
        <f>+A42+1</f>
        <v>30</v>
      </c>
      <c r="B43" s="8" t="s">
        <v>23</v>
      </c>
      <c r="C43" s="10">
        <f>+C42</f>
        <v>0</v>
      </c>
      <c r="D43" s="10">
        <f t="shared" ref="D43:AA43" si="15">+C43+D42</f>
        <v>0</v>
      </c>
      <c r="E43" s="10">
        <f t="shared" si="15"/>
        <v>-108373.23142977596</v>
      </c>
      <c r="F43" s="10">
        <f t="shared" si="15"/>
        <v>-239479.04800337268</v>
      </c>
      <c r="G43" s="10">
        <f t="shared" si="15"/>
        <v>-383258.43714887981</v>
      </c>
      <c r="H43" s="10">
        <f t="shared" si="15"/>
        <v>-539762.68446629727</v>
      </c>
      <c r="I43" s="10">
        <f t="shared" si="15"/>
        <v>-709044.10126762511</v>
      </c>
      <c r="J43" s="10">
        <f t="shared" si="15"/>
        <v>-886101.3988051482</v>
      </c>
      <c r="K43" s="10">
        <f>+J43+K42</f>
        <v>-1070989.0017678712</v>
      </c>
      <c r="L43" s="10">
        <f t="shared" si="15"/>
        <v>-1263762.4233385792</v>
      </c>
      <c r="M43" s="10">
        <f t="shared" si="15"/>
        <v>-1464478.2869637127</v>
      </c>
      <c r="N43" s="10">
        <f t="shared" si="15"/>
        <v>-1673194.348558641</v>
      </c>
      <c r="O43" s="10">
        <f t="shared" si="15"/>
        <v>-1862169.7064211154</v>
      </c>
      <c r="P43" s="10">
        <f t="shared" si="15"/>
        <v>-2036013.4830954801</v>
      </c>
      <c r="Q43" s="10">
        <f t="shared" si="15"/>
        <v>-2198426.1962531679</v>
      </c>
      <c r="R43" s="10">
        <f t="shared" si="15"/>
        <v>-2352381.7440600009</v>
      </c>
      <c r="S43" s="10">
        <f t="shared" si="15"/>
        <v>-2500272.9987578867</v>
      </c>
      <c r="T43" s="10">
        <f t="shared" si="15"/>
        <v>-2644028.2869237862</v>
      </c>
      <c r="U43" s="10">
        <f t="shared" si="15"/>
        <v>-2785204.5791783715</v>
      </c>
      <c r="V43" s="10">
        <f t="shared" si="15"/>
        <v>-2925062.047564466</v>
      </c>
      <c r="W43" s="10">
        <f t="shared" si="15"/>
        <v>-3064623.7171735391</v>
      </c>
      <c r="X43" s="10">
        <f t="shared" si="15"/>
        <v>-3204723.193285122</v>
      </c>
      <c r="Y43" s="10">
        <f t="shared" si="15"/>
        <v>-3346042.8490333222</v>
      </c>
      <c r="Z43" s="10">
        <f t="shared" si="15"/>
        <v>-3489144.3816141179</v>
      </c>
      <c r="AA43" s="10">
        <f t="shared" si="15"/>
        <v>-3634493.263446758</v>
      </c>
    </row>
    <row r="44" spans="1:27" ht="9.75" customHeight="1" x14ac:dyDescent="0.2"/>
    <row r="45" spans="1:27" ht="16.5" customHeight="1" x14ac:dyDescent="0.2">
      <c r="A45" s="1">
        <f>+A43+1</f>
        <v>31</v>
      </c>
      <c r="B45" s="7" t="s">
        <v>80</v>
      </c>
      <c r="C45" s="7">
        <f>IF(C43&lt;=0,0,C43*Daten!$P$4)</f>
        <v>0</v>
      </c>
      <c r="D45" s="7">
        <f>IF(D43&lt;=0,0,D43*Daten!$P$4)</f>
        <v>0</v>
      </c>
      <c r="E45" s="7">
        <f>IF(E43&lt;=0,0,E43*Daten!$P$4)</f>
        <v>0</v>
      </c>
      <c r="F45" s="7">
        <f>IF(F43&lt;=0,0,F43*Daten!$P$4)</f>
        <v>0</v>
      </c>
      <c r="G45" s="7">
        <f>IF(G43&lt;=0,0,G43*Daten!$P$4)</f>
        <v>0</v>
      </c>
      <c r="H45" s="7">
        <f>IF(H43&lt;=0,0,H43*Daten!$P$4)</f>
        <v>0</v>
      </c>
      <c r="I45" s="7">
        <f>IF(I43&lt;=0,0,I43*Daten!$P$4)</f>
        <v>0</v>
      </c>
      <c r="J45" s="7">
        <f>IF(J43&lt;=0,0,J43*Daten!$P$4)</f>
        <v>0</v>
      </c>
      <c r="K45" s="7">
        <f>IF(K43&lt;=0,0,K43*Daten!$P$4)</f>
        <v>0</v>
      </c>
      <c r="L45" s="7">
        <f>IF(L43&lt;=0,0,L43*Daten!$P$4)</f>
        <v>0</v>
      </c>
      <c r="M45" s="7">
        <f>IF(M43&lt;=0,0,M43*Daten!$P$4)</f>
        <v>0</v>
      </c>
      <c r="N45" s="7">
        <f>IF(N43&lt;=0,0,N43*Daten!$P$4)</f>
        <v>0</v>
      </c>
      <c r="O45" s="7">
        <f>IF(O43&lt;=0,0,O43*Daten!$P$4)</f>
        <v>0</v>
      </c>
      <c r="P45" s="7">
        <f>IF(P43&lt;=0,0,P43*Daten!$P$4)</f>
        <v>0</v>
      </c>
      <c r="Q45" s="7">
        <f>IF(Q43&lt;=0,0,Q43*Daten!$P$4)</f>
        <v>0</v>
      </c>
      <c r="R45" s="7">
        <f>IF(R43&lt;=0,0,R43*Daten!$P$4)</f>
        <v>0</v>
      </c>
      <c r="S45" s="7">
        <f>IF(S43&lt;=0,0,S43*Daten!$P$4)</f>
        <v>0</v>
      </c>
      <c r="T45" s="7">
        <f>IF(T43&lt;=0,0,T43*Daten!$P$4)</f>
        <v>0</v>
      </c>
      <c r="U45" s="7">
        <f>IF(U43&lt;=0,0,U43*Daten!$P$4)</f>
        <v>0</v>
      </c>
      <c r="V45" s="7">
        <f>IF(V43&lt;=0,0,V43*Daten!$P$4)</f>
        <v>0</v>
      </c>
      <c r="W45" s="7">
        <f>IF(W43&lt;=0,0,W43*Daten!$P$4)</f>
        <v>0</v>
      </c>
      <c r="X45" s="7">
        <f>IF(X43&lt;=0,0,X43*Daten!$P$4)</f>
        <v>0</v>
      </c>
      <c r="Y45" s="7">
        <f>IF(Y43&lt;=0,0,Y43*Daten!$P$4)</f>
        <v>0</v>
      </c>
      <c r="Z45" s="7">
        <f>IF(Z43&lt;=0,0,Z43*Daten!$P$4)</f>
        <v>0</v>
      </c>
      <c r="AA45" s="7">
        <f>IF(AA43&lt;=0,0,AA43*Daten!$P$4)</f>
        <v>0</v>
      </c>
    </row>
    <row r="46" spans="1:27" ht="16.5" customHeight="1" x14ac:dyDescent="0.2">
      <c r="A46" s="1">
        <f>+A45+1</f>
        <v>32</v>
      </c>
      <c r="B46" s="7" t="s">
        <v>79</v>
      </c>
      <c r="C46" s="7">
        <f>IF(C43&gt;=0,0,C43*Daten!$P$3)</f>
        <v>0</v>
      </c>
      <c r="D46" s="7">
        <f>IF(D43&gt;=0,0,D43*Daten!$P$3)</f>
        <v>0</v>
      </c>
      <c r="E46" s="7">
        <f>IF(E43&gt;=0,0,E43*Daten!$P$3)</f>
        <v>-3251.1969428932784</v>
      </c>
      <c r="F46" s="7">
        <f>IF(F43&gt;=0,0,F43*Daten!$P$3)</f>
        <v>-7184.3714401011803</v>
      </c>
      <c r="G46" s="7">
        <f>IF(G43&gt;=0,0,G43*Daten!$P$3)</f>
        <v>-11497.753114466394</v>
      </c>
      <c r="H46" s="7">
        <f>IF(H43&gt;=0,0,H43*Daten!$P$3)</f>
        <v>-16192.880533988917</v>
      </c>
      <c r="I46" s="7">
        <f>IF(I43&gt;=0,0,I43*Daten!$P$3)</f>
        <v>-21271.323038028753</v>
      </c>
      <c r="J46" s="7">
        <f>IF(J43&gt;=0,0,J43*Daten!$P$3)</f>
        <v>-26583.041964154447</v>
      </c>
      <c r="K46" s="7">
        <f>IF(K43&gt;=0,0,K43*Daten!$P$3)</f>
        <v>-32129.670053036134</v>
      </c>
      <c r="L46" s="7">
        <f>IF(L43&gt;=0,0,L43*Daten!$P$3)</f>
        <v>-37912.872700157379</v>
      </c>
      <c r="M46" s="7">
        <f>IF(M43&gt;=0,0,M43*Daten!$P$3)</f>
        <v>-43934.348608911379</v>
      </c>
      <c r="N46" s="7">
        <f>IF(N43&gt;=0,0,N43*Daten!$P$3)</f>
        <v>-50195.830456759228</v>
      </c>
      <c r="O46" s="7">
        <f>IF(O43&gt;=0,0,O43*Daten!$P$3)</f>
        <v>-55865.091192633459</v>
      </c>
      <c r="P46" s="7">
        <f>IF(P43&gt;=0,0,P43*Daten!$P$3)</f>
        <v>-61080.4044928644</v>
      </c>
      <c r="Q46" s="7">
        <f>IF(Q43&gt;=0,0,Q43*Daten!$P$3)</f>
        <v>-65952.785887595033</v>
      </c>
      <c r="R46" s="7">
        <f>IF(R43&gt;=0,0,R43*Daten!$P$3)</f>
        <v>-70571.452321800025</v>
      </c>
      <c r="S46" s="7">
        <f>IF(S43&gt;=0,0,S43*Daten!$P$3)</f>
        <v>-75008.189962736593</v>
      </c>
      <c r="T46" s="7">
        <f>IF(T43&gt;=0,0,T43*Daten!$P$3)</f>
        <v>-79320.848607713575</v>
      </c>
      <c r="U46" s="7">
        <f>IF(U43&gt;=0,0,U43*Daten!$P$3)</f>
        <v>-83556.137375351143</v>
      </c>
      <c r="V46" s="7">
        <f>IF(V43&gt;=0,0,V43*Daten!$P$3)</f>
        <v>-87751.861426933974</v>
      </c>
      <c r="W46" s="7">
        <f>IF(W43&gt;=0,0,W43*Daten!$P$3)</f>
        <v>-91938.711515206174</v>
      </c>
      <c r="X46" s="7">
        <f>IF(X43&gt;=0,0,X43*Daten!$P$3)</f>
        <v>-96141.695798553657</v>
      </c>
      <c r="Y46" s="7">
        <f>IF(Y43&gt;=0,0,Y43*Daten!$P$3)</f>
        <v>-100381.28547099966</v>
      </c>
      <c r="Z46" s="7">
        <f>IF(Z43&gt;=0,0,Z43*Daten!$P$3)</f>
        <v>-104674.33144842353</v>
      </c>
      <c r="AA46" s="7">
        <f>IF(AA43&gt;=0,0,AA43*Daten!$P$3)</f>
        <v>-109034.79790340274</v>
      </c>
    </row>
    <row r="47" spans="1:27" ht="8.25" customHeight="1" x14ac:dyDescent="0.2"/>
    <row r="48" spans="1:27" s="9" customFormat="1" ht="16.5" customHeight="1" x14ac:dyDescent="0.2">
      <c r="A48" s="1">
        <f>+A46+1</f>
        <v>33</v>
      </c>
      <c r="B48" s="8" t="s">
        <v>81</v>
      </c>
      <c r="C48" s="10">
        <f t="shared" ref="C48:AA48" si="16">+C42+C45+C46</f>
        <v>0</v>
      </c>
      <c r="D48" s="10">
        <f t="shared" si="16"/>
        <v>0</v>
      </c>
      <c r="E48" s="10">
        <f t="shared" si="16"/>
        <v>-111624.42837266924</v>
      </c>
      <c r="F48" s="10">
        <f t="shared" si="16"/>
        <v>-138290.18801369792</v>
      </c>
      <c r="G48" s="10">
        <f t="shared" si="16"/>
        <v>-155277.14225997351</v>
      </c>
      <c r="H48" s="10">
        <f t="shared" si="16"/>
        <v>-172697.1278514064</v>
      </c>
      <c r="I48" s="10">
        <f t="shared" si="16"/>
        <v>-190552.73983935665</v>
      </c>
      <c r="J48" s="10">
        <f t="shared" si="16"/>
        <v>-203640.33950167749</v>
      </c>
      <c r="K48" s="10">
        <f>+K42+K45+K46</f>
        <v>-217017.27301575922</v>
      </c>
      <c r="L48" s="10">
        <f t="shared" si="16"/>
        <v>-230686.29427086533</v>
      </c>
      <c r="M48" s="10">
        <f t="shared" si="16"/>
        <v>-244650.21223404488</v>
      </c>
      <c r="N48" s="10">
        <f t="shared" si="16"/>
        <v>-258911.89205168761</v>
      </c>
      <c r="O48" s="10">
        <f t="shared" si="16"/>
        <v>-244840.44905510781</v>
      </c>
      <c r="P48" s="10">
        <f t="shared" si="16"/>
        <v>-234924.18116722914</v>
      </c>
      <c r="Q48" s="10">
        <f t="shared" si="16"/>
        <v>-228365.49904528278</v>
      </c>
      <c r="R48" s="10">
        <f t="shared" si="16"/>
        <v>-224527.00012863302</v>
      </c>
      <c r="S48" s="10">
        <f t="shared" si="16"/>
        <v>-222899.44466062254</v>
      </c>
      <c r="T48" s="10">
        <f t="shared" si="16"/>
        <v>-223076.13677361322</v>
      </c>
      <c r="U48" s="10">
        <f t="shared" si="16"/>
        <v>-224732.42962993658</v>
      </c>
      <c r="V48" s="10">
        <f t="shared" si="16"/>
        <v>-227609.32981302834</v>
      </c>
      <c r="W48" s="10">
        <f t="shared" si="16"/>
        <v>-231500.3811242792</v>
      </c>
      <c r="X48" s="10">
        <f t="shared" si="16"/>
        <v>-236241.17191013653</v>
      </c>
      <c r="Y48" s="10">
        <f t="shared" si="16"/>
        <v>-241700.94121919997</v>
      </c>
      <c r="Z48" s="10">
        <f t="shared" si="16"/>
        <v>-247775.8640292194</v>
      </c>
      <c r="AA48" s="10">
        <f t="shared" si="16"/>
        <v>-254383.67973604283</v>
      </c>
    </row>
    <row r="49" spans="1:27" s="9" customFormat="1" ht="16.5" customHeight="1" x14ac:dyDescent="0.2">
      <c r="A49" s="1">
        <f>+A48+1</f>
        <v>34</v>
      </c>
      <c r="B49" s="8" t="s">
        <v>90</v>
      </c>
      <c r="C49" s="10">
        <f>+C48</f>
        <v>0</v>
      </c>
      <c r="D49" s="10">
        <f t="shared" ref="D49:AA49" si="17">+C49+D48</f>
        <v>0</v>
      </c>
      <c r="E49" s="10">
        <f t="shared" si="17"/>
        <v>-111624.42837266924</v>
      </c>
      <c r="F49" s="10">
        <f t="shared" si="17"/>
        <v>-249914.61638636715</v>
      </c>
      <c r="G49" s="10">
        <f t="shared" si="17"/>
        <v>-405191.75864634069</v>
      </c>
      <c r="H49" s="10">
        <f t="shared" si="17"/>
        <v>-577888.88649774715</v>
      </c>
      <c r="I49" s="10">
        <f t="shared" si="17"/>
        <v>-768441.62633710378</v>
      </c>
      <c r="J49" s="10">
        <f t="shared" si="17"/>
        <v>-972081.96583878133</v>
      </c>
      <c r="K49" s="10">
        <f t="shared" si="17"/>
        <v>-1189099.2388545405</v>
      </c>
      <c r="L49" s="10">
        <f t="shared" si="17"/>
        <v>-1419785.5331254059</v>
      </c>
      <c r="M49" s="10">
        <f t="shared" si="17"/>
        <v>-1664435.7453594508</v>
      </c>
      <c r="N49" s="10">
        <f t="shared" si="17"/>
        <v>-1923347.6374111385</v>
      </c>
      <c r="O49" s="10">
        <f t="shared" si="17"/>
        <v>-2168188.0864662463</v>
      </c>
      <c r="P49" s="10">
        <f t="shared" si="17"/>
        <v>-2403112.2676334754</v>
      </c>
      <c r="Q49" s="10">
        <f t="shared" si="17"/>
        <v>-2631477.766678758</v>
      </c>
      <c r="R49" s="10">
        <f t="shared" si="17"/>
        <v>-2856004.7668073908</v>
      </c>
      <c r="S49" s="10">
        <f t="shared" si="17"/>
        <v>-3078904.2114680135</v>
      </c>
      <c r="T49" s="10">
        <f t="shared" si="17"/>
        <v>-3301980.3482416268</v>
      </c>
      <c r="U49" s="10">
        <f t="shared" si="17"/>
        <v>-3526712.7778715631</v>
      </c>
      <c r="V49" s="10">
        <f t="shared" si="17"/>
        <v>-3754322.1076845913</v>
      </c>
      <c r="W49" s="10">
        <f t="shared" si="17"/>
        <v>-3985822.4888088703</v>
      </c>
      <c r="X49" s="10">
        <f t="shared" si="17"/>
        <v>-4222063.6607190073</v>
      </c>
      <c r="Y49" s="10">
        <f t="shared" si="17"/>
        <v>-4463764.6019382076</v>
      </c>
      <c r="Z49" s="10">
        <f t="shared" si="17"/>
        <v>-4711540.465967427</v>
      </c>
      <c r="AA49" s="10">
        <f t="shared" si="17"/>
        <v>-4965924.1457034694</v>
      </c>
    </row>
    <row r="50" spans="1:27" s="2" customFormat="1" ht="9" customHeight="1" x14ac:dyDescent="0.2">
      <c r="A50" s="1"/>
      <c r="B50" s="3"/>
    </row>
    <row r="51" spans="1:27" ht="16.5" customHeight="1" x14ac:dyDescent="0.2">
      <c r="A51" s="1">
        <f>+A49+1</f>
        <v>35</v>
      </c>
      <c r="B51" s="7" t="s">
        <v>119</v>
      </c>
      <c r="C51" s="7">
        <f>+C48/Daten!$C$3</f>
        <v>0</v>
      </c>
      <c r="D51" s="7">
        <f>+D48/Daten!$C$3</f>
        <v>0</v>
      </c>
      <c r="E51" s="7">
        <f>+E48/Daten!$C$3</f>
        <v>-11.710493954329547</v>
      </c>
      <c r="F51" s="7">
        <f>+F48/Daten!$C$3</f>
        <v>-14.507992867572169</v>
      </c>
      <c r="G51" s="7">
        <f>+G48/Daten!$C$3</f>
        <v>-16.290090459502046</v>
      </c>
      <c r="H51" s="7">
        <f>+H48/Daten!$C$3</f>
        <v>-18.117617273542425</v>
      </c>
      <c r="I51" s="7">
        <f>+I48/Daten!$C$3</f>
        <v>-19.990845555954326</v>
      </c>
      <c r="J51" s="7">
        <f>+J48/Daten!$C$3</f>
        <v>-21.363862725732005</v>
      </c>
      <c r="K51" s="7">
        <f>+K48/Daten!$C$3</f>
        <v>-22.767233845547548</v>
      </c>
      <c r="L51" s="7">
        <f>+L48/Daten!$C$3</f>
        <v>-24.201247825311093</v>
      </c>
      <c r="M51" s="7">
        <f>+M48/Daten!$C$3</f>
        <v>-25.66619935313102</v>
      </c>
      <c r="N51" s="7">
        <f>+N48/Daten!$C$3</f>
        <v>-27.162389010877845</v>
      </c>
      <c r="O51" s="7">
        <f>+O48/Daten!$C$3</f>
        <v>-25.6861570557184</v>
      </c>
      <c r="P51" s="7">
        <f>+P48/Daten!$C$3</f>
        <v>-24.645843597065582</v>
      </c>
      <c r="Q51" s="7">
        <f>+Q48/Daten!$C$3</f>
        <v>-23.957773714360343</v>
      </c>
      <c r="R51" s="7">
        <f>+R48/Daten!$C$3</f>
        <v>-23.555077646730279</v>
      </c>
      <c r="S51" s="7">
        <f>+S48/Daten!$C$3</f>
        <v>-23.384331164563843</v>
      </c>
      <c r="T51" s="7">
        <f>+T48/Daten!$C$3</f>
        <v>-23.402867894839826</v>
      </c>
      <c r="U51" s="7">
        <f>+U48/Daten!$C$3</f>
        <v>-23.576629210022723</v>
      </c>
      <c r="V51" s="7">
        <f>+V48/Daten!$C$3</f>
        <v>-23.878444168383165</v>
      </c>
      <c r="W51" s="7">
        <f>+W48/Daten!$C$3</f>
        <v>-24.286653496042721</v>
      </c>
      <c r="X51" s="7">
        <f>+X48/Daten!$C$3</f>
        <v>-24.78400880299376</v>
      </c>
      <c r="Y51" s="7">
        <f>+Y48/Daten!$C$3</f>
        <v>-25.356791986907258</v>
      </c>
      <c r="Z51" s="7">
        <f>+Z48/Daten!$C$3</f>
        <v>-25.994110787790536</v>
      </c>
      <c r="AA51" s="7">
        <f>+AA48/Daten!$C$3</f>
        <v>-26.687335263957493</v>
      </c>
    </row>
    <row r="52" spans="1:27" s="9" customFormat="1" ht="16.5" customHeight="1" x14ac:dyDescent="0.2">
      <c r="A52" s="1">
        <f>+A51+1</f>
        <v>36</v>
      </c>
      <c r="B52" s="14" t="s">
        <v>120</v>
      </c>
      <c r="C52" s="14">
        <f>+C51</f>
        <v>0</v>
      </c>
      <c r="D52" s="14">
        <f t="shared" ref="D52:AA52" si="18">+C52+D51</f>
        <v>0</v>
      </c>
      <c r="E52" s="14">
        <f t="shared" si="18"/>
        <v>-11.710493954329547</v>
      </c>
      <c r="F52" s="14">
        <f t="shared" si="18"/>
        <v>-26.218486821901713</v>
      </c>
      <c r="G52" s="14">
        <f t="shared" si="18"/>
        <v>-42.50857728140376</v>
      </c>
      <c r="H52" s="14">
        <f t="shared" si="18"/>
        <v>-60.626194554946181</v>
      </c>
      <c r="I52" s="14">
        <f t="shared" si="18"/>
        <v>-80.617040110900504</v>
      </c>
      <c r="J52" s="14">
        <f t="shared" si="18"/>
        <v>-101.98090283663251</v>
      </c>
      <c r="K52" s="14">
        <f t="shared" si="18"/>
        <v>-124.74813668218006</v>
      </c>
      <c r="L52" s="14">
        <f t="shared" si="18"/>
        <v>-148.94938450749115</v>
      </c>
      <c r="M52" s="14">
        <f t="shared" si="18"/>
        <v>-174.61558386062217</v>
      </c>
      <c r="N52" s="14">
        <f t="shared" si="18"/>
        <v>-201.77797287150003</v>
      </c>
      <c r="O52" s="14">
        <f t="shared" si="18"/>
        <v>-227.46412992721844</v>
      </c>
      <c r="P52" s="14">
        <f t="shared" si="18"/>
        <v>-252.10997352428402</v>
      </c>
      <c r="Q52" s="14">
        <f t="shared" si="18"/>
        <v>-276.06774723864436</v>
      </c>
      <c r="R52" s="14">
        <f t="shared" si="18"/>
        <v>-299.62282488537465</v>
      </c>
      <c r="S52" s="14">
        <f t="shared" si="18"/>
        <v>-323.00715604993849</v>
      </c>
      <c r="T52" s="14">
        <f t="shared" si="18"/>
        <v>-346.41002394477829</v>
      </c>
      <c r="U52" s="14">
        <f t="shared" si="18"/>
        <v>-369.98665315480099</v>
      </c>
      <c r="V52" s="14">
        <f t="shared" si="18"/>
        <v>-393.86509732318416</v>
      </c>
      <c r="W52" s="14">
        <f t="shared" si="18"/>
        <v>-418.15175081922689</v>
      </c>
      <c r="X52" s="14">
        <f t="shared" si="18"/>
        <v>-442.93575962222064</v>
      </c>
      <c r="Y52" s="14">
        <f t="shared" si="18"/>
        <v>-468.29255160912788</v>
      </c>
      <c r="Z52" s="14">
        <f t="shared" si="18"/>
        <v>-494.28666239691842</v>
      </c>
      <c r="AA52" s="14">
        <f t="shared" si="18"/>
        <v>-520.97399766087597</v>
      </c>
    </row>
    <row r="55" spans="1:27" ht="16.5" customHeight="1" x14ac:dyDescent="0.2">
      <c r="B55" s="2"/>
    </row>
  </sheetData>
  <sheetProtection password="EA44" sheet="1" objects="1" scenarios="1"/>
  <mergeCells count="1">
    <mergeCell ref="L1:N1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headerFooter>
    <oddFooter>&amp;LWirtschaftlichkeit des Neubaugebietes Sterzwinkel der Gemeinde Hirschberg an der Bergstrasse&amp;RSeite |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34464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Daten</vt:lpstr>
      <vt:lpstr>GuV Variante I</vt:lpstr>
      <vt:lpstr>GuV Variante II</vt:lpstr>
      <vt:lpstr>GuV Varinate III</vt:lpstr>
      <vt:lpstr>GuV Variante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D047745</dc:creator>
  <cp:lastModifiedBy>Sekol, Thilo</cp:lastModifiedBy>
  <cp:revision>2</cp:revision>
  <cp:lastPrinted>2013-01-29T18:32:14Z</cp:lastPrinted>
  <dcterms:created xsi:type="dcterms:W3CDTF">2008-12-23T13:01:10Z</dcterms:created>
  <dcterms:modified xsi:type="dcterms:W3CDTF">2014-03-11T14:10:06Z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>
    <vt:bool>false</vt:bool>
  </property>
  <property fmtid="{D5CDD505-2E9C-101B-9397-08002B2CF9AE}" pid="3" name="_AdHocReviewCycleID">
    <vt:i4>409470098</vt:i4>
  </property>
  <property fmtid="{D5CDD505-2E9C-101B-9397-08002B2CF9AE}" pid="4" name="_NewReviewCycle">
    <vt:lpwstr/>
  </property>
  <property fmtid="{D5CDD505-2E9C-101B-9397-08002B2CF9AE}" pid="5" name="_EmailSubject">
    <vt:lpwstr>Sterzwinkel HP</vt:lpwstr>
  </property>
  <property fmtid="{D5CDD505-2E9C-101B-9397-08002B2CF9AE}" pid="6" name="_AuthorEmail">
    <vt:lpwstr>thilo.sekol@sap.com</vt:lpwstr>
  </property>
  <property fmtid="{D5CDD505-2E9C-101B-9397-08002B2CF9AE}" pid="7" name="_AuthorEmailDisplayName">
    <vt:lpwstr>Sekol, Thilo</vt:lpwstr>
  </property>
</Properties>
</file>